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470" windowWidth="19095" windowHeight="5460" tabRatio="612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Management'!$A$1:$V$99</definedName>
    <definedName name="_xlnm.Print_Area" localSheetId="11">'Assets under Management'!$A$1:$V$22</definedName>
    <definedName name="_xlnm.Print_Area" localSheetId="7">'CIC'!$A$1:$R$42</definedName>
    <definedName name="_xlnm.Print_Area" localSheetId="2">'Core Results'!$A$1:$V$50</definedName>
    <definedName name="_xlnm.Print_Area" localSheetId="3">'Core Results by region'!$A$1:$V$24</definedName>
    <definedName name="_xlnm.Print_Area" localSheetId="10">'Corporate Center'!$A$1:$V$19</definedName>
    <definedName name="_xlnm.Print_Area" localSheetId="0">'Credit Suisse'!$A$1:$V$79</definedName>
    <definedName name="_xlnm.Print_Area" localSheetId="8">'Investment Banking'!$A$1:$V$55</definedName>
    <definedName name="_xlnm.Print_Area" localSheetId="1">'Noncontrolling interests'!$A$1:$V$21</definedName>
    <definedName name="_xlnm.Print_Area" localSheetId="4">'Private Banking'!$A$1:$R$63</definedName>
    <definedName name="_xlnm.Print_Area" localSheetId="5">'Private Banking_2'!$A$1:$R$58</definedName>
    <definedName name="_xlnm.Print_Area" localSheetId="6">'WMC'!$A$1:$R$36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<sst xmlns="http://schemas.openxmlformats.org/spreadsheetml/2006/main" count="626" uniqueCount="226">
  <si>
    <t xml:space="preserve">Certain reclassifications have been made to prior periods to conform to the current presentation. </t>
  </si>
  <si>
    <t>Assets under management - Asset Management</t>
  </si>
  <si>
    <t>Assets under management - Private Banking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</si>
  <si>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</si>
  <si>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</si>
  <si>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</si>
  <si>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</si>
  <si>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</si>
  <si>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</si>
  <si>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</si>
  <si>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</si>
  <si>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</si>
  <si>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</si>
  <si>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</si>
  <si>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</si>
  <si>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</si>
  <si>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</si>
  <si>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</si>
  <si>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</si>
  <si>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</si>
  <si>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</si>
  <si>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</si>
  <si>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</si>
  <si>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</si>
  <si>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</si>
  <si>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</si>
  <si>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</si>
  <si>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</si>
  <si>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</si>
  <si>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</si>
  <si>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</si>
  <si>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</si>
  <si>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</si>
  <si>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</si>
  <si>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</si>
  <si>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</si>
  <si>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</si>
  <si>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</si>
  <si>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</si>
  <si>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</si>
  <si>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</si>
  <si>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</si>
  <si>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</si>
  <si>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</si>
  <si>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</si>
  <si>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</si>
  <si>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</si>
  <si>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</si>
  <si>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</si>
  <si>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</si>
  <si>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</si>
  <si>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</si>
  <si>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</si>
  <si>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</si>
  <si>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</si>
  <si>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</si>
  <si>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</si>
  <si>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</si>
  <si>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</si>
  <si>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</si>
  <si>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</si>
  <si>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</si>
  <si>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</si>
  <si>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</si>
  <si>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</si>
  <si>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</si>
  <si>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</si>
  <si>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</si>
  <si>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</si>
  <si>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</si>
  <si>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</si>
  <si>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</si>
  <si>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</si>
  <si>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</si>
  <si>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</si>
  <si>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</si>
  <si>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</si>
  <si>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</si>
  <si>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</si>
  <si>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</si>
  <si>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</si>
  <si>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</si>
  <si>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</si>
  <si>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</si>
  <si>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</si>
  <si>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</si>
  <si>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</si>
  <si>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</si>
  <si>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</si>
  <si>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</si>
  <si>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</si>
  <si>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</si>
  <si>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</si>
  <si>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</si>
  <si>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</si>
  <si>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</si>
  <si>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</si>
  <si>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</si>
  <si>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</si>
  <si>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</si>
  <si>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</si>
  <si>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</si>
  <si>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</si>
  <si>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</si>
  <si>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</si>
  <si>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</si>
  <si>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</si>
  <si>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</si>
  <si>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</si>
  <si>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</si>
  <si>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</si>
  <si>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</si>
  <si>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</si>
  <si>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</si>
  <si>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</si>
  <si>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</si>
  <si>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</si>
  <si>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</si>
  <si>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</si>
  <si>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</si>
  <si>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</si>
  <si>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</si>
  <si>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</si>
  <si>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Net revenues before investment-related gains/(losses)</t>
  </si>
  <si>
    <t>Investment-related gains/(losses)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</si>
  <si>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</si>
  <si>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</si>
  <si>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</si>
  <si>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</si>
  <si>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</si>
  <si>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</si>
  <si>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</si>
  <si>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Asset management fees</t>
  </si>
  <si>
    <t>Performance fees and carried interest</t>
  </si>
  <si>
    <t>Net revenue detail by type (CHF million)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</si>
  <si>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</si>
  <si>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</si>
  <si>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</si>
  <si>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</si>
  <si>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</si>
  <si>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</si>
  <si>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</si>
  <si>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</si>
  <si>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</si>
  <si>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</si>
  <si>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</si>
  <si>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</si>
  <si>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</si>
  <si>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</si>
  <si>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</si>
  <si>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</si>
  <si>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</si>
  <si>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</si>
  <si>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</si>
  <si>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</si>
  <si>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</si>
  <si>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</si>
  <si>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</si>
  <si>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</si>
  <si>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</si>
  <si>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</si>
  <si>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</si>
  <si>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</si>
  <si>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</si>
  <si>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</si>
  <si>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</si>
  <si>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</si>
  <si>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</si>
  <si>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</si>
  <si>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</si>
  <si>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</si>
  <si>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</si>
  <si>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</si>
  <si>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</si>
  <si>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</si>
  <si>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</si>
  <si>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</si>
  <si>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</si>
  <si>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</si>
  <si>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</si>
  <si>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</si>
  <si>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</si>
  <si>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</si>
  <si>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</si>
  <si>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</si>
  <si>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</si>
  <si>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Principal investments (CHF billion)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</si>
  <si>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</si>
  <si>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</si>
  <si>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</si>
  <si>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</si>
  <si>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</si>
  <si>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t>Net revenue detail by investment strategies (CHF million)</t>
  </si>
  <si>
    <t>Placement, transaction and other fees</t>
  </si>
  <si>
    <t>Equity participations</t>
  </si>
  <si>
    <t>Alternative investments</t>
  </si>
  <si>
    <t>Traditional investments</t>
  </si>
  <si>
    <t xml:space="preserve">Diversified investments </t>
  </si>
  <si>
    <t>of which hedge funds</t>
  </si>
  <si>
    <t>Diversified investments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</si>
  <si>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</si>
  <si>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</si>
  <si>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</si>
  <si>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Prior periods 2006 - 4Q07 have not been restated to reflect the realignment of our client coverage in Private Banking.</t>
  </si>
  <si>
    <t>Fee-based margin on assets under management (annualized) (bp)</t>
  </si>
  <si>
    <t>Fee-based margin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</si>
  <si>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</si>
  <si>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</si>
  <si>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</si>
  <si>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</si>
  <si>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</si>
  <si>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multi-asset class solutions</t>
  </si>
  <si>
    <t>of which fixed income &amp; equities</t>
  </si>
  <si>
    <t>Risk Management VaR.</t>
  </si>
  <si>
    <r>
      <t>Average one-day, 99% Value-at-Risk</t>
    </r>
    <r>
      <rPr>
        <vertAlign val="superscript"/>
        <sz val="10"/>
        <rFont val="Arial"/>
        <family val="2"/>
      </rPr>
      <t xml:space="preserve"> 2)</t>
    </r>
  </si>
  <si>
    <t>Average assets under management (CHF billion)</t>
  </si>
  <si>
    <t>Average assets under management</t>
  </si>
  <si>
    <t>of which Swiss advisory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</si>
  <si>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</si>
  <si>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</si>
  <si>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</si>
  <si>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</si>
  <si>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</si>
  <si>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</si>
  <si>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</si>
  <si>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r>
      <t xml:space="preserve">Average one-day, 99% Value-at-Risk (CHF million) </t>
    </r>
    <r>
      <rPr>
        <b/>
        <vertAlign val="superscript"/>
        <sz val="10"/>
        <color indexed="45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</si>
</sst>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99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10"/>
      <color indexed="62"/>
      <name val="Arial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4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11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quotePrefix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11" fillId="0" borderId="3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 quotePrefix="1">
      <alignment horizontal="right" vertical="center"/>
    </xf>
    <xf numFmtId="180" fontId="11" fillId="0" borderId="35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0" fontId="11" fillId="0" borderId="35" xfId="0" applyNumberFormat="1" applyFont="1" applyFill="1" applyBorder="1" applyAlignment="1" quotePrefix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1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>
      <alignment horizontal="right" vertical="center"/>
    </xf>
    <xf numFmtId="180" fontId="83" fillId="0" borderId="35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0" fontId="11" fillId="0" borderId="37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181" fontId="11" fillId="0" borderId="3" xfId="0" applyNumberFormat="1" applyFont="1" applyFill="1" applyBorder="1" applyAlignment="1" quotePrefix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81" fontId="23" fillId="0" borderId="3" xfId="0" applyNumberFormat="1" applyFont="1" applyFill="1" applyBorder="1" applyAlignment="1">
      <alignment horizontal="right" vertical="center"/>
    </xf>
    <xf numFmtId="0" fontId="23" fillId="0" borderId="30" xfId="0" applyNumberFormat="1" applyFont="1" applyFill="1" applyBorder="1" applyAlignment="1">
      <alignment vertical="center"/>
    </xf>
    <xf numFmtId="181" fontId="23" fillId="0" borderId="30" xfId="0" applyNumberFormat="1" applyFont="1" applyFill="1" applyBorder="1" applyAlignment="1">
      <alignment horizontal="right" vertical="center"/>
    </xf>
    <xf numFmtId="0" fontId="23" fillId="0" borderId="34" xfId="0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>
      <alignment horizontal="right" vertical="center"/>
    </xf>
    <xf numFmtId="0" fontId="84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181" fontId="23" fillId="0" borderId="33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>
      <alignment horizontal="right" vertical="center"/>
    </xf>
    <xf numFmtId="180" fontId="11" fillId="16" borderId="30" xfId="0" applyNumberFormat="1" applyFont="1" applyFill="1" applyBorder="1" applyAlignment="1" quotePrefix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180" fontId="85" fillId="0" borderId="29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80" fontId="86" fillId="0" borderId="31" xfId="0" applyNumberFormat="1" applyFont="1" applyFill="1" applyBorder="1" applyAlignment="1">
      <alignment horizontal="right" vertical="center"/>
    </xf>
    <xf numFmtId="180" fontId="86" fillId="0" borderId="32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 quotePrefix="1">
      <alignment horizontal="right" vertical="center"/>
    </xf>
    <xf numFmtId="180" fontId="85" fillId="0" borderId="33" xfId="0" applyNumberFormat="1" applyFont="1" applyFill="1" applyBorder="1" applyAlignment="1">
      <alignment horizontal="right" vertical="center"/>
    </xf>
    <xf numFmtId="180" fontId="85" fillId="0" borderId="34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 quotePrefix="1">
      <alignment horizontal="right" vertical="center"/>
    </xf>
    <xf numFmtId="181" fontId="86" fillId="0" borderId="31" xfId="0" applyNumberFormat="1" applyFont="1" applyFill="1" applyBorder="1" applyAlignment="1">
      <alignment horizontal="right" vertical="center"/>
    </xf>
    <xf numFmtId="208" fontId="11" fillId="0" borderId="29" xfId="0" applyNumberFormat="1" applyFont="1" applyFill="1" applyBorder="1" applyAlignment="1">
      <alignment horizontal="right" vertical="center"/>
    </xf>
    <xf numFmtId="208" fontId="8" fillId="0" borderId="31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11" fillId="0" borderId="39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0" fillId="1" borderId="40" xfId="0" applyNumberFormat="1" applyFont="1" applyFill="1" applyBorder="1" applyAlignment="1">
      <alignment horizontal="right" vertical="center"/>
    </xf>
    <xf numFmtId="180" fontId="11" fillId="0" borderId="40" xfId="0" applyNumberFormat="1" applyFont="1" applyFill="1" applyBorder="1" applyAlignment="1">
      <alignment horizontal="right" vertical="center"/>
    </xf>
    <xf numFmtId="181" fontId="23" fillId="16" borderId="34" xfId="0" applyNumberFormat="1" applyFont="1" applyFill="1" applyBorder="1" applyAlignment="1">
      <alignment horizontal="right" vertical="center"/>
    </xf>
    <xf numFmtId="0" fontId="0" fillId="30" borderId="33" xfId="0" applyNumberFormat="1" applyFont="1" applyFill="1" applyBorder="1" applyAlignment="1">
      <alignment horizontal="right" vertical="center"/>
    </xf>
    <xf numFmtId="0" fontId="0" fillId="30" borderId="30" xfId="0" applyNumberFormat="1" applyFont="1" applyFill="1" applyBorder="1" applyAlignment="1">
      <alignment horizontal="right" vertical="center"/>
    </xf>
    <xf numFmtId="0" fontId="86" fillId="30" borderId="31" xfId="0" applyNumberFormat="1" applyFont="1" applyFill="1" applyBorder="1" applyAlignment="1">
      <alignment horizontal="right" vertical="center"/>
    </xf>
    <xf numFmtId="183" fontId="0" fillId="30" borderId="34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 quotePrefix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3" fontId="0" fillId="30" borderId="30" xfId="0" applyNumberFormat="1" applyFont="1" applyFill="1" applyBorder="1" applyAlignment="1">
      <alignment horizontal="right" vertical="center"/>
    </xf>
    <xf numFmtId="180" fontId="23" fillId="0" borderId="29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4" fillId="0" borderId="31" xfId="0" applyNumberFormat="1" applyFont="1" applyFill="1" applyBorder="1" applyAlignment="1">
      <alignment horizontal="right" vertical="center"/>
    </xf>
    <xf numFmtId="180" fontId="84" fillId="0" borderId="32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 quotePrefix="1">
      <alignment horizontal="right" vertical="center"/>
    </xf>
    <xf numFmtId="180" fontId="23" fillId="0" borderId="33" xfId="0" applyNumberFormat="1" applyFont="1" applyFill="1" applyBorder="1" applyAlignment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 quotePrefix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1" fontId="23" fillId="0" borderId="31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 quotePrefix="1">
      <alignment horizontal="right" vertical="center"/>
    </xf>
    <xf numFmtId="180" fontId="23" fillId="0" borderId="2" xfId="0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 quotePrefix="1">
      <alignment horizontal="right" vertical="center"/>
    </xf>
    <xf numFmtId="181" fontId="23" fillId="0" borderId="33" xfId="0" applyNumberFormat="1" applyFont="1" applyFill="1" applyBorder="1" applyAlignment="1" quotePrefix="1">
      <alignment horizontal="right" vertical="center"/>
    </xf>
    <xf numFmtId="180" fontId="23" fillId="0" borderId="37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horizontal="right" vertical="center"/>
    </xf>
    <xf numFmtId="180" fontId="23" fillId="0" borderId="39" xfId="0" applyNumberFormat="1" applyFont="1" applyFill="1" applyBorder="1" applyAlignment="1">
      <alignment horizontal="right" vertical="center"/>
    </xf>
    <xf numFmtId="181" fontId="23" fillId="0" borderId="36" xfId="0" applyNumberFormat="1" applyFont="1" applyFill="1" applyBorder="1" applyAlignment="1">
      <alignment horizontal="right" vertical="center"/>
    </xf>
    <xf numFmtId="181" fontId="23" fillId="0" borderId="4" xfId="0" applyNumberFormat="1" applyFont="1" applyFill="1" applyBorder="1" applyAlignment="1">
      <alignment horizontal="right" vertical="center"/>
    </xf>
    <xf numFmtId="208" fontId="23" fillId="0" borderId="33" xfId="0" applyNumberFormat="1" applyFont="1" applyFill="1" applyBorder="1" applyAlignment="1">
      <alignment horizontal="right" vertical="center"/>
    </xf>
    <xf numFmtId="208" fontId="23" fillId="0" borderId="0" xfId="0" applyNumberFormat="1" applyFont="1" applyFill="1" applyBorder="1" applyAlignment="1">
      <alignment horizontal="right" vertical="center"/>
    </xf>
    <xf numFmtId="208" fontId="23" fillId="0" borderId="29" xfId="0" applyNumberFormat="1" applyFont="1" applyFill="1" applyBorder="1" applyAlignment="1">
      <alignment horizontal="right" vertical="center"/>
    </xf>
    <xf numFmtId="180" fontId="90" fillId="0" borderId="31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23" fillId="0" borderId="29" xfId="0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>
      <alignment horizontal="right" vertical="center"/>
    </xf>
    <xf numFmtId="181" fontId="85" fillId="0" borderId="33" xfId="0" applyNumberFormat="1" applyFont="1" applyFill="1" applyBorder="1" applyAlignment="1">
      <alignment horizontal="right" vertical="center"/>
    </xf>
    <xf numFmtId="181" fontId="85" fillId="0" borderId="31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80" fontId="8" fillId="16" borderId="31" xfId="0" applyNumberFormat="1" applyFont="1" applyFill="1" applyBorder="1" applyAlignment="1">
      <alignment horizontal="right" vertical="center"/>
    </xf>
    <xf numFmtId="181" fontId="11" fillId="16" borderId="3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/>
    </xf>
    <xf numFmtId="180" fontId="23" fillId="0" borderId="41" xfId="0" applyNumberFormat="1" applyFont="1" applyFill="1" applyBorder="1" applyAlignment="1">
      <alignment horizontal="right" vertical="center"/>
    </xf>
    <xf numFmtId="180" fontId="11" fillId="0" borderId="41" xfId="0" applyNumberFormat="1" applyFont="1" applyFill="1" applyBorder="1" applyAlignment="1">
      <alignment horizontal="right" vertical="center"/>
    </xf>
    <xf numFmtId="180" fontId="23" fillId="16" borderId="33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>
      <alignment horizontal="right" vertical="center"/>
    </xf>
    <xf numFmtId="180" fontId="23" fillId="16" borderId="3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 quotePrefix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0" fontId="11" fillId="30" borderId="33" xfId="0" applyNumberFormat="1" applyFont="1" applyFill="1" applyBorder="1" applyAlignment="1">
      <alignment horizontal="right" vertical="center"/>
    </xf>
    <xf numFmtId="0" fontId="11" fillId="30" borderId="30" xfId="0" applyNumberFormat="1" applyFont="1" applyFill="1" applyBorder="1" applyAlignment="1">
      <alignment horizontal="right" vertical="center"/>
    </xf>
    <xf numFmtId="183" fontId="11" fillId="30" borderId="30" xfId="0" applyNumberFormat="1" applyFont="1" applyFill="1" applyBorder="1" applyAlignment="1">
      <alignment horizontal="right" vertical="center"/>
    </xf>
    <xf numFmtId="183" fontId="11" fillId="30" borderId="34" xfId="0" applyNumberFormat="1" applyFont="1" applyFill="1" applyBorder="1" applyAlignment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23" fillId="16" borderId="34" xfId="0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80" fontId="11" fillId="16" borderId="42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80" fontId="11" fillId="0" borderId="42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23" fillId="16" borderId="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180" fontId="0" fillId="1" borderId="39" xfId="0" applyNumberFormat="1" applyFont="1" applyFill="1" applyBorder="1" applyAlignment="1">
      <alignment horizontal="right" vertical="center"/>
    </xf>
    <xf numFmtId="0" fontId="7" fillId="16" borderId="38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81" fontId="23" fillId="16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211" fontId="23" fillId="0" borderId="33" xfId="0" applyNumberFormat="1" applyFont="1" applyFill="1" applyBorder="1" applyAlignment="1">
      <alignment horizontal="right" vertical="center"/>
    </xf>
    <xf numFmtId="218" fontId="8" fillId="0" borderId="31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85" fillId="0" borderId="2" xfId="0" applyNumberFormat="1" applyFont="1" applyFill="1" applyBorder="1" applyAlignment="1">
      <alignment horizontal="right" vertical="center"/>
    </xf>
    <xf numFmtId="218" fontId="85" fillId="16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85" fillId="0" borderId="33" xfId="0" applyNumberFormat="1" applyFont="1" applyFill="1" applyBorder="1" applyAlignment="1">
      <alignment horizontal="right" vertical="center"/>
    </xf>
    <xf numFmtId="218" fontId="11" fillId="0" borderId="33" xfId="0" applyNumberFormat="1" applyFont="1" applyFill="1" applyBorder="1" applyAlignment="1">
      <alignment horizontal="right" vertical="center"/>
    </xf>
    <xf numFmtId="218" fontId="11" fillId="0" borderId="2" xfId="0" applyNumberFormat="1" applyFont="1" applyFill="1" applyBorder="1" applyAlignment="1">
      <alignment horizontal="right" vertical="center"/>
    </xf>
    <xf numFmtId="218" fontId="8" fillId="0" borderId="1" xfId="0" applyNumberFormat="1" applyFont="1" applyFill="1" applyBorder="1" applyAlignment="1">
      <alignment horizontal="right" vertical="center"/>
    </xf>
    <xf numFmtId="218" fontId="8" fillId="0" borderId="0" xfId="0" applyNumberFormat="1" applyFont="1" applyFill="1" applyBorder="1" applyAlignment="1">
      <alignment horizontal="right" vertical="center"/>
    </xf>
    <xf numFmtId="218" fontId="8" fillId="16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85" fillId="0" borderId="35" xfId="0" applyNumberFormat="1" applyFont="1" applyFill="1" applyBorder="1" applyAlignment="1">
      <alignment horizontal="right" vertical="center"/>
    </xf>
    <xf numFmtId="218" fontId="11" fillId="0" borderId="39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85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85" fillId="0" borderId="31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horizontal="right" vertical="center"/>
    </xf>
    <xf numFmtId="218" fontId="23" fillId="0" borderId="29" xfId="0" applyNumberFormat="1" applyFont="1" applyFill="1" applyBorder="1" applyAlignment="1">
      <alignment horizontal="right" vertical="center"/>
    </xf>
    <xf numFmtId="218" fontId="11" fillId="0" borderId="29" xfId="0" applyNumberFormat="1" applyFont="1" applyFill="1" applyBorder="1" applyAlignment="1">
      <alignment horizontal="right" vertical="center"/>
    </xf>
    <xf numFmtId="218" fontId="23" fillId="0" borderId="30" xfId="0" applyNumberFormat="1" applyFont="1" applyFill="1" applyBorder="1" applyAlignment="1">
      <alignment horizontal="right" vertical="center"/>
    </xf>
    <xf numFmtId="218" fontId="11" fillId="0" borderId="30" xfId="0" applyNumberFormat="1" applyFont="1" applyFill="1" applyBorder="1" applyAlignment="1">
      <alignment horizontal="right" vertical="center"/>
    </xf>
    <xf numFmtId="218" fontId="23" fillId="0" borderId="0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>
      <alignment horizontal="right" vertical="center"/>
    </xf>
    <xf numFmtId="218" fontId="11" fillId="16" borderId="2" xfId="0" applyNumberFormat="1" applyFont="1" applyFill="1" applyBorder="1" applyAlignment="1">
      <alignment horizontal="right" vertical="center"/>
    </xf>
    <xf numFmtId="218" fontId="84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23" fillId="0" borderId="2" xfId="0" applyNumberFormat="1" applyFont="1" applyFill="1" applyBorder="1" applyAlignment="1">
      <alignment horizontal="right" vertical="center"/>
    </xf>
    <xf numFmtId="218" fontId="86" fillId="0" borderId="31" xfId="0" applyNumberFormat="1" applyFont="1" applyFill="1" applyBorder="1" applyAlignment="1">
      <alignment horizontal="right" vertical="center"/>
    </xf>
    <xf numFmtId="218" fontId="23" fillId="0" borderId="33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85" fillId="0" borderId="39" xfId="0" applyNumberFormat="1" applyFont="1" applyFill="1" applyBorder="1" applyAlignment="1">
      <alignment horizontal="right" vertical="center"/>
    </xf>
    <xf numFmtId="211" fontId="11" fillId="0" borderId="42" xfId="0" applyNumberFormat="1" applyFont="1" applyFill="1" applyBorder="1" applyAlignment="1">
      <alignment horizontal="right" vertical="center"/>
    </xf>
    <xf numFmtId="211" fontId="23" fillId="0" borderId="40" xfId="0" applyNumberFormat="1" applyFont="1" applyFill="1" applyBorder="1" applyAlignment="1">
      <alignment horizontal="right" vertical="center"/>
    </xf>
    <xf numFmtId="211" fontId="85" fillId="0" borderId="40" xfId="0" applyNumberFormat="1" applyFont="1" applyFill="1" applyBorder="1" applyAlignment="1">
      <alignment horizontal="right" vertical="center"/>
    </xf>
    <xf numFmtId="211" fontId="23" fillId="0" borderId="41" xfId="0" applyNumberFormat="1" applyFont="1" applyFill="1" applyBorder="1" applyAlignment="1">
      <alignment horizontal="right" vertical="center"/>
    </xf>
    <xf numFmtId="211" fontId="85" fillId="0" borderId="41" xfId="0" applyNumberFormat="1" applyFont="1" applyFill="1" applyBorder="1" applyAlignment="1">
      <alignment horizontal="right" vertical="center"/>
    </xf>
    <xf numFmtId="211" fontId="11" fillId="0" borderId="2" xfId="0" applyNumberFormat="1" applyFont="1" applyFill="1" applyBorder="1" applyAlignment="1">
      <alignment horizontal="right" vertical="center"/>
    </xf>
    <xf numFmtId="211" fontId="8" fillId="0" borderId="31" xfId="0" applyNumberFormat="1" applyFont="1" applyFill="1" applyBorder="1" applyAlignment="1">
      <alignment horizontal="right" vertical="center"/>
    </xf>
    <xf numFmtId="211" fontId="11" fillId="0" borderId="35" xfId="0" applyNumberFormat="1" applyFont="1" applyFill="1" applyBorder="1" applyAlignment="1">
      <alignment horizontal="right" vertical="center"/>
    </xf>
    <xf numFmtId="211" fontId="11" fillId="0" borderId="31" xfId="0" applyNumberFormat="1" applyFont="1" applyFill="1" applyBorder="1" applyAlignment="1">
      <alignment horizontal="right" vertical="center"/>
    </xf>
    <xf numFmtId="211" fontId="23" fillId="0" borderId="3" xfId="0" applyNumberFormat="1" applyFont="1" applyFill="1" applyBorder="1" applyAlignment="1">
      <alignment horizontal="right" vertical="center"/>
    </xf>
    <xf numFmtId="211" fontId="11" fillId="0" borderId="3" xfId="0" applyNumberFormat="1" applyFont="1" applyFill="1" applyBorder="1" applyAlignment="1">
      <alignment horizontal="right" vertical="center"/>
    </xf>
    <xf numFmtId="211" fontId="23" fillId="0" borderId="30" xfId="0" applyNumberFormat="1" applyFont="1" applyFill="1" applyBorder="1" applyAlignment="1">
      <alignment horizontal="right" vertical="center"/>
    </xf>
    <xf numFmtId="211" fontId="11" fillId="0" borderId="30" xfId="0" applyNumberFormat="1" applyFont="1" applyFill="1" applyBorder="1" applyAlignment="1">
      <alignment horizontal="right" vertical="center"/>
    </xf>
    <xf numFmtId="211" fontId="23" fillId="0" borderId="34" xfId="0" applyNumberFormat="1" applyFont="1" applyFill="1" applyBorder="1" applyAlignment="1">
      <alignment horizontal="right" vertical="center"/>
    </xf>
    <xf numFmtId="211" fontId="11" fillId="0" borderId="34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86" fillId="0" borderId="31" xfId="0" applyNumberFormat="1" applyFont="1" applyFill="1" applyBorder="1" applyAlignment="1">
      <alignment horizontal="right" vertical="center"/>
    </xf>
    <xf numFmtId="211" fontId="11" fillId="0" borderId="33" xfId="0" applyNumberFormat="1" applyFont="1" applyFill="1" applyBorder="1" applyAlignment="1">
      <alignment horizontal="right" vertical="center"/>
    </xf>
    <xf numFmtId="211" fontId="11" fillId="16" borderId="35" xfId="0" applyNumberFormat="1" applyFont="1" applyFill="1" applyBorder="1" applyAlignment="1">
      <alignment horizontal="right" vertical="center"/>
    </xf>
    <xf numFmtId="211" fontId="11" fillId="16" borderId="31" xfId="0" applyNumberFormat="1" applyFont="1" applyFill="1" applyBorder="1" applyAlignment="1">
      <alignment horizontal="right" vertical="center"/>
    </xf>
    <xf numFmtId="218" fontId="11" fillId="16" borderId="39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8" fontId="11" fillId="16" borderId="35" xfId="0" applyNumberFormat="1" applyFont="1" applyFill="1" applyBorder="1" applyAlignment="1" quotePrefix="1">
      <alignment horizontal="right" vertical="center"/>
    </xf>
    <xf numFmtId="218" fontId="11" fillId="16" borderId="33" xfId="0" applyNumberFormat="1" applyFont="1" applyFill="1" applyBorder="1" applyAlignment="1">
      <alignment horizontal="right" vertical="center"/>
    </xf>
    <xf numFmtId="211" fontId="0" fillId="16" borderId="39" xfId="0" applyNumberFormat="1" applyFont="1" applyFill="1" applyBorder="1" applyAlignment="1">
      <alignment horizontal="right" vertical="center"/>
    </xf>
    <xf numFmtId="211" fontId="11" fillId="16" borderId="42" xfId="0" applyNumberFormat="1" applyFont="1" applyFill="1" applyBorder="1" applyAlignment="1">
      <alignment horizontal="right" vertical="center"/>
    </xf>
    <xf numFmtId="211" fontId="23" fillId="16" borderId="3" xfId="0" applyNumberFormat="1" applyFont="1" applyFill="1" applyBorder="1" applyAlignment="1">
      <alignment horizontal="right" vertical="center"/>
    </xf>
    <xf numFmtId="211" fontId="23" fillId="16" borderId="30" xfId="0" applyNumberFormat="1" applyFont="1" applyFill="1" applyBorder="1" applyAlignment="1">
      <alignment horizontal="right" vertical="center"/>
    </xf>
    <xf numFmtId="211" fontId="23" fillId="16" borderId="2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8" fillId="16" borderId="1" xfId="0" applyNumberFormat="1" applyFont="1" applyFill="1" applyBorder="1" applyAlignment="1">
      <alignment horizontal="right" vertical="center"/>
    </xf>
    <xf numFmtId="211" fontId="11" fillId="16" borderId="3" xfId="0" applyNumberFormat="1" applyFont="1" applyFill="1" applyBorder="1" applyAlignment="1">
      <alignment horizontal="right" vertical="center"/>
    </xf>
    <xf numFmtId="211" fontId="11" fillId="16" borderId="30" xfId="0" applyNumberFormat="1" applyFont="1" applyFill="1" applyBorder="1" applyAlignment="1">
      <alignment horizontal="right" vertical="center"/>
    </xf>
    <xf numFmtId="211" fontId="11" fillId="16" borderId="2" xfId="0" applyNumberFormat="1" applyFont="1" applyFill="1" applyBorder="1" applyAlignment="1">
      <alignment horizontal="right" vertical="center"/>
    </xf>
    <xf numFmtId="211" fontId="85" fillId="16" borderId="39" xfId="0" applyNumberFormat="1" applyFont="1" applyFill="1" applyBorder="1" applyAlignment="1">
      <alignment horizontal="right" vertical="center"/>
    </xf>
    <xf numFmtId="211" fontId="85" fillId="16" borderId="35" xfId="0" applyNumberFormat="1" applyFont="1" applyFill="1" applyBorder="1" applyAlignment="1">
      <alignment horizontal="right" vertical="center"/>
    </xf>
    <xf numFmtId="211" fontId="23" fillId="16" borderId="34" xfId="0" applyNumberFormat="1" applyFont="1" applyFill="1" applyBorder="1" applyAlignment="1">
      <alignment horizontal="right" vertical="center"/>
    </xf>
    <xf numFmtId="211" fontId="11" fillId="16" borderId="34" xfId="0" applyNumberFormat="1" applyFont="1" applyFill="1" applyBorder="1" applyAlignment="1">
      <alignment horizontal="right" vertical="center"/>
    </xf>
    <xf numFmtId="211" fontId="23" fillId="16" borderId="39" xfId="0" applyNumberFormat="1" applyFont="1" applyFill="1" applyBorder="1" applyAlignment="1" quotePrefix="1">
      <alignment horizontal="right" vertical="center"/>
    </xf>
    <xf numFmtId="211" fontId="23" fillId="16" borderId="39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>
      <alignment horizontal="right" vertical="center"/>
    </xf>
    <xf numFmtId="211" fontId="0" fillId="0" borderId="42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8" fillId="0" borderId="1" xfId="0" applyNumberFormat="1" applyFont="1" applyFill="1" applyBorder="1" applyAlignment="1">
      <alignment horizontal="right" vertical="center"/>
    </xf>
    <xf numFmtId="211" fontId="23" fillId="0" borderId="39" xfId="0" applyNumberFormat="1" applyFont="1" applyFill="1" applyBorder="1" applyAlignment="1" quotePrefix="1">
      <alignment horizontal="right" vertical="center"/>
    </xf>
    <xf numFmtId="211" fontId="23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218" fontId="11" fillId="0" borderId="31" xfId="0" applyNumberFormat="1" applyFont="1" applyFill="1" applyBorder="1" applyAlignment="1">
      <alignment horizontal="right" vertical="center"/>
    </xf>
    <xf numFmtId="208" fontId="11" fillId="0" borderId="43" xfId="0" applyNumberFormat="1" applyFont="1" applyFill="1" applyBorder="1" applyAlignment="1">
      <alignment horizontal="right" vertical="center"/>
    </xf>
    <xf numFmtId="208" fontId="11" fillId="0" borderId="4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indent="2"/>
    </xf>
    <xf numFmtId="0" fontId="0" fillId="0" borderId="41" xfId="0" applyNumberFormat="1" applyFont="1" applyFill="1" applyBorder="1" applyAlignment="1">
      <alignment horizontal="left" vertical="center" indent="2"/>
    </xf>
    <xf numFmtId="208" fontId="0" fillId="0" borderId="43" xfId="0" applyNumberFormat="1" applyFont="1" applyFill="1" applyBorder="1" applyAlignment="1">
      <alignment horizontal="right" vertical="center"/>
    </xf>
    <xf numFmtId="208" fontId="0" fillId="0" borderId="41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218" fontId="86" fillId="16" borderId="31" xfId="0" applyNumberFormat="1" applyFont="1" applyFill="1" applyBorder="1" applyAlignment="1">
      <alignment horizontal="right" vertical="center"/>
    </xf>
    <xf numFmtId="203" fontId="23" fillId="16" borderId="0" xfId="228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180" fontId="11" fillId="16" borderId="35" xfId="0" applyNumberFormat="1" applyFont="1" applyFill="1" applyBorder="1" applyAlignment="1">
      <alignment horizontal="right" vertical="center"/>
    </xf>
    <xf numFmtId="180" fontId="23" fillId="16" borderId="35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 quotePrefix="1">
      <alignment horizontal="right" vertical="center"/>
    </xf>
    <xf numFmtId="180" fontId="23" fillId="16" borderId="37" xfId="0" applyNumberFormat="1" applyFont="1" applyFill="1" applyBorder="1" applyAlignment="1">
      <alignment horizontal="right" vertical="center"/>
    </xf>
    <xf numFmtId="220" fontId="23" fillId="16" borderId="29" xfId="0" applyNumberFormat="1" applyFont="1" applyFill="1" applyBorder="1" applyAlignment="1">
      <alignment horizontal="right" vertical="center"/>
    </xf>
    <xf numFmtId="220" fontId="23" fillId="16" borderId="31" xfId="0" applyNumberFormat="1" applyFont="1" applyFill="1" applyBorder="1" applyAlignment="1">
      <alignment horizontal="right" vertical="center"/>
    </xf>
    <xf numFmtId="220" fontId="0" fillId="16" borderId="0" xfId="0" applyNumberFormat="1" applyFont="1" applyFill="1" applyBorder="1" applyAlignment="1">
      <alignment horizontal="right" vertical="center"/>
    </xf>
    <xf numFmtId="180" fontId="23" fillId="0" borderId="40" xfId="0" applyNumberFormat="1" applyFont="1" applyFill="1" applyBorder="1" applyAlignment="1">
      <alignment horizontal="right" vertical="center"/>
    </xf>
    <xf numFmtId="208" fontId="23" fillId="31" borderId="29" xfId="0" applyNumberFormat="1" applyFont="1" applyFill="1" applyBorder="1" applyAlignment="1">
      <alignment horizontal="right" vertical="center"/>
    </xf>
    <xf numFmtId="208" fontId="23" fillId="31" borderId="31" xfId="0" applyNumberFormat="1" applyFont="1" applyFill="1" applyBorder="1" applyAlignment="1">
      <alignment horizontal="right" vertical="center"/>
    </xf>
    <xf numFmtId="208" fontId="0" fillId="31" borderId="0" xfId="0" applyNumberFormat="1" applyFont="1" applyFill="1" applyBorder="1" applyAlignment="1">
      <alignment horizontal="right" vertical="center"/>
    </xf>
    <xf numFmtId="180" fontId="23" fillId="1" borderId="33" xfId="0" applyNumberFormat="1" applyFont="1" applyFill="1" applyBorder="1" applyAlignment="1">
      <alignment horizontal="right" vertical="center"/>
    </xf>
    <xf numFmtId="180" fontId="23" fillId="1" borderId="0" xfId="0" applyNumberFormat="1" applyFont="1" applyFill="1" applyBorder="1" applyAlignment="1">
      <alignment horizontal="right" vertical="center"/>
    </xf>
    <xf numFmtId="180" fontId="23" fillId="1" borderId="30" xfId="0" applyNumberFormat="1" applyFont="1" applyFill="1" applyBorder="1" applyAlignment="1">
      <alignment horizontal="right" vertical="center"/>
    </xf>
    <xf numFmtId="180" fontId="23" fillId="1" borderId="34" xfId="0" applyNumberFormat="1" applyFont="1" applyFill="1" applyBorder="1" applyAlignment="1">
      <alignment horizontal="right" vertical="center"/>
    </xf>
    <xf numFmtId="180" fontId="8" fillId="31" borderId="31" xfId="0" applyNumberFormat="1" applyFont="1" applyFill="1" applyBorder="1" applyAlignment="1">
      <alignment horizontal="right" vertical="center"/>
    </xf>
    <xf numFmtId="180" fontId="23" fillId="1" borderId="3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horizontal="right" vertical="center"/>
    </xf>
    <xf numFmtId="181" fontId="23" fillId="0" borderId="3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1" fontId="11" fillId="1" borderId="35" xfId="0" applyNumberFormat="1" applyFont="1" applyFill="1" applyBorder="1" applyAlignment="1">
      <alignment horizontal="right" vertical="center"/>
    </xf>
    <xf numFmtId="181" fontId="23" fillId="1" borderId="3" xfId="0" applyNumberFormat="1" applyFont="1" applyFill="1" applyBorder="1" applyAlignment="1">
      <alignment horizontal="right" vertical="center"/>
    </xf>
    <xf numFmtId="181" fontId="11" fillId="1" borderId="3" xfId="0" applyNumberFormat="1" applyFont="1" applyFill="1" applyBorder="1" applyAlignment="1">
      <alignment horizontal="right" vertical="center"/>
    </xf>
    <xf numFmtId="181" fontId="23" fillId="1" borderId="30" xfId="0" applyNumberFormat="1" applyFont="1" applyFill="1" applyBorder="1" applyAlignment="1">
      <alignment horizontal="right" vertical="center"/>
    </xf>
    <xf numFmtId="181" fontId="11" fillId="1" borderId="30" xfId="0" applyNumberFormat="1" applyFont="1" applyFill="1" applyBorder="1" applyAlignment="1">
      <alignment horizontal="right" vertical="center"/>
    </xf>
    <xf numFmtId="181" fontId="23" fillId="1" borderId="0" xfId="0" applyNumberFormat="1" applyFont="1" applyFill="1" applyBorder="1" applyAlignment="1">
      <alignment horizontal="right" vertical="center"/>
    </xf>
    <xf numFmtId="181" fontId="11" fillId="1" borderId="0" xfId="0" applyNumberFormat="1" applyFont="1" applyFill="1" applyBorder="1" applyAlignment="1">
      <alignment horizontal="right" vertical="center"/>
    </xf>
    <xf numFmtId="181" fontId="23" fillId="1" borderId="35" xfId="0" applyNumberFormat="1" applyFont="1" applyFill="1" applyBorder="1" applyAlignment="1">
      <alignment horizontal="right" vertical="center"/>
    </xf>
    <xf numFmtId="181" fontId="23" fillId="31" borderId="34" xfId="0" applyNumberFormat="1" applyFont="1" applyFill="1" applyBorder="1" applyAlignment="1">
      <alignment horizontal="right" vertical="center"/>
    </xf>
    <xf numFmtId="181" fontId="11" fillId="1" borderId="34" xfId="0" applyNumberFormat="1" applyFont="1" applyFill="1" applyBorder="1" applyAlignment="1">
      <alignment horizontal="right" vertical="center"/>
    </xf>
    <xf numFmtId="181" fontId="86" fillId="1" borderId="31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11" fillId="16" borderId="33" xfId="0" applyNumberFormat="1" applyFont="1" applyFill="1" applyBorder="1" applyAlignment="1">
      <alignment horizontal="right" vertical="center"/>
    </xf>
    <xf numFmtId="180" fontId="11" fillId="16" borderId="2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 quotePrefix="1">
      <alignment horizontal="right" vertical="center"/>
    </xf>
    <xf numFmtId="180" fontId="11" fillId="16" borderId="34" xfId="0" applyNumberFormat="1" applyFont="1" applyFill="1" applyBorder="1" applyAlignment="1">
      <alignment horizontal="right" vertical="center"/>
    </xf>
    <xf numFmtId="180" fontId="11" fillId="16" borderId="37" xfId="0" applyNumberFormat="1" applyFont="1" applyFill="1" applyBorder="1" applyAlignment="1">
      <alignment horizontal="right" vertical="center"/>
    </xf>
    <xf numFmtId="0" fontId="96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 wrapText="1" indent="1"/>
    </xf>
    <xf numFmtId="180" fontId="11" fillId="0" borderId="44" xfId="0" applyNumberFormat="1" applyFont="1" applyFill="1" applyBorder="1" applyAlignment="1">
      <alignment horizontal="right" vertical="center"/>
    </xf>
    <xf numFmtId="180" fontId="11" fillId="16" borderId="44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vertical="center"/>
    </xf>
    <xf numFmtId="208" fontId="23" fillId="0" borderId="31" xfId="0" applyNumberFormat="1" applyFont="1" applyFill="1" applyBorder="1" applyAlignment="1">
      <alignment horizontal="right" vertical="center"/>
    </xf>
    <xf numFmtId="183" fontId="86" fillId="30" borderId="31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218" fontId="8" fillId="0" borderId="2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211" fontId="85" fillId="0" borderId="35" xfId="0" applyNumberFormat="1" applyFont="1" applyFill="1" applyBorder="1" applyAlignment="1">
      <alignment horizontal="right" vertical="center"/>
    </xf>
    <xf numFmtId="211" fontId="23" fillId="0" borderId="39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right" vertical="center"/>
    </xf>
    <xf numFmtId="183" fontId="11" fillId="0" borderId="30" xfId="0" applyNumberFormat="1" applyFont="1" applyFill="1" applyBorder="1" applyAlignment="1">
      <alignment horizontal="right" vertical="center"/>
    </xf>
    <xf numFmtId="183" fontId="0" fillId="0" borderId="34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183" fontId="86" fillId="0" borderId="31" xfId="0" applyNumberFormat="1" applyFont="1" applyFill="1" applyBorder="1" applyAlignment="1">
      <alignment horizontal="right" vertical="center"/>
    </xf>
    <xf numFmtId="210" fontId="0" fillId="0" borderId="3" xfId="251" applyNumberFormat="1" applyFont="1" applyFill="1" applyBorder="1">
      <alignment horizontal="right" vertical="center"/>
    </xf>
    <xf numFmtId="210" fontId="0" fillId="0" borderId="30" xfId="251" applyNumberFormat="1" applyFont="1" applyFill="1" applyBorder="1">
      <alignment horizontal="right" vertical="center"/>
    </xf>
    <xf numFmtId="210" fontId="0" fillId="0" borderId="2" xfId="251" applyNumberFormat="1" applyFont="1" applyFill="1" applyBorder="1">
      <alignment horizontal="right" vertical="center"/>
    </xf>
    <xf numFmtId="218" fontId="11" fillId="0" borderId="35" xfId="0" applyNumberFormat="1" applyFont="1" applyFill="1" applyBorder="1" applyAlignment="1" quotePrefix="1">
      <alignment horizontal="right" vertical="center"/>
    </xf>
    <xf numFmtId="203" fontId="23" fillId="0" borderId="0" xfId="228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>
      <alignment horizontal="right" vertical="center"/>
    </xf>
    <xf numFmtId="218" fontId="85" fillId="0" borderId="3" xfId="0" applyNumberFormat="1" applyFont="1" applyFill="1" applyBorder="1" applyAlignment="1">
      <alignment horizontal="right" vertical="center"/>
    </xf>
    <xf numFmtId="180" fontId="0" fillId="0" borderId="3" xfId="251" applyNumberFormat="1" applyFont="1" applyFill="1" applyBorder="1">
      <alignment horizontal="right" vertical="center"/>
    </xf>
    <xf numFmtId="218" fontId="0" fillId="0" borderId="3" xfId="251" applyNumberFormat="1" applyFont="1" applyFill="1" applyBorder="1">
      <alignment horizontal="right" vertical="center"/>
    </xf>
    <xf numFmtId="218" fontId="0" fillId="0" borderId="2" xfId="251" applyNumberFormat="1" applyFont="1" applyFill="1" applyBorder="1">
      <alignment horizontal="right" vertical="center"/>
    </xf>
    <xf numFmtId="0" fontId="91" fillId="27" borderId="45" xfId="0" applyFont="1" applyFill="1" applyBorder="1" applyAlignment="1">
      <alignment horizontal="left" vertical="center"/>
    </xf>
    <xf numFmtId="0" fontId="91" fillId="27" borderId="46" xfId="0" applyFont="1" applyFill="1" applyBorder="1" applyAlignment="1">
      <alignment horizontal="left" vertical="center"/>
    </xf>
    <xf numFmtId="0" fontId="91" fillId="27" borderId="45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showGridLines="0" tabSelected="1" zoomScale="80" zoomScaleNormal="80" workbookViewId="0" topLeftCell="A1">
      <pane xSplit="2" ySplit="2" topLeftCell="G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08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7.25" customHeight="1">
      <c r="A6" s="8"/>
      <c r="B6" s="14" t="s">
        <v>118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7.25" customHeight="1">
      <c r="A7" s="8"/>
      <c r="B7" s="15" t="s">
        <v>12</v>
      </c>
      <c r="C7" s="142">
        <v>2088</v>
      </c>
      <c r="D7" s="142">
        <v>2246</v>
      </c>
      <c r="E7" s="142">
        <v>1955</v>
      </c>
      <c r="F7" s="142">
        <v>2153</v>
      </c>
      <c r="G7" s="56">
        <f>SUM(C7:F7)</f>
        <v>8442</v>
      </c>
      <c r="H7" s="142">
        <v>2102</v>
      </c>
      <c r="I7" s="142">
        <v>1858</v>
      </c>
      <c r="J7" s="142">
        <v>1920</v>
      </c>
      <c r="K7" s="142">
        <v>2656</v>
      </c>
      <c r="L7" s="112">
        <f>SUM(H7:K7)</f>
        <v>8536</v>
      </c>
      <c r="M7" s="142">
        <v>2038</v>
      </c>
      <c r="N7" s="142">
        <v>1220</v>
      </c>
      <c r="O7" s="142">
        <v>1719</v>
      </c>
      <c r="P7" s="142">
        <v>1914</v>
      </c>
      <c r="Q7" s="112">
        <f>SUM(M7:P7)</f>
        <v>6891</v>
      </c>
      <c r="R7" s="142">
        <v>1947</v>
      </c>
      <c r="S7" s="142">
        <v>1202</v>
      </c>
      <c r="T7" s="142">
        <v>1716</v>
      </c>
      <c r="U7" s="142">
        <v>1676</v>
      </c>
      <c r="V7" s="112">
        <f>SUM(R7:U7)</f>
        <v>6541</v>
      </c>
    </row>
    <row r="8" spans="1:22" s="21" customFormat="1" ht="17.25" customHeight="1">
      <c r="A8" s="8"/>
      <c r="B8" s="18" t="s">
        <v>13</v>
      </c>
      <c r="C8" s="143">
        <v>4852</v>
      </c>
      <c r="D8" s="143">
        <v>5133</v>
      </c>
      <c r="E8" s="143">
        <v>4163</v>
      </c>
      <c r="F8" s="143">
        <v>4781</v>
      </c>
      <c r="G8" s="57">
        <f aca="true" t="shared" si="0" ref="G8:G15">SUM(C8:F8)</f>
        <v>18929</v>
      </c>
      <c r="H8" s="143">
        <v>3844</v>
      </c>
      <c r="I8" s="143">
        <v>4114</v>
      </c>
      <c r="J8" s="143">
        <v>3673</v>
      </c>
      <c r="K8" s="143">
        <v>3181</v>
      </c>
      <c r="L8" s="57">
        <f aca="true" t="shared" si="1" ref="L8:L23">SUM(H8:K8)</f>
        <v>14812</v>
      </c>
      <c r="M8" s="143">
        <v>2953</v>
      </c>
      <c r="N8" s="143">
        <v>3542</v>
      </c>
      <c r="O8" s="143">
        <v>3313</v>
      </c>
      <c r="P8" s="143">
        <v>3942</v>
      </c>
      <c r="Q8" s="57">
        <f aca="true" t="shared" si="2" ref="Q8:Q28">SUM(M8:P8)</f>
        <v>13750</v>
      </c>
      <c r="R8" s="143">
        <v>3407</v>
      </c>
      <c r="S8" s="143">
        <v>3586</v>
      </c>
      <c r="T8" s="143">
        <v>3258</v>
      </c>
      <c r="U8" s="143">
        <v>3827</v>
      </c>
      <c r="V8" s="57">
        <f aca="true" t="shared" si="3" ref="V8:V28">SUM(R8:U8)</f>
        <v>14078</v>
      </c>
    </row>
    <row r="9" spans="1:22" s="21" customFormat="1" ht="17.25" customHeight="1">
      <c r="A9" s="8"/>
      <c r="B9" s="18" t="s">
        <v>14</v>
      </c>
      <c r="C9" s="143">
        <v>3215</v>
      </c>
      <c r="D9" s="143">
        <v>3811</v>
      </c>
      <c r="E9" s="143">
        <v>-159</v>
      </c>
      <c r="F9" s="143">
        <v>-721</v>
      </c>
      <c r="G9" s="57">
        <f t="shared" si="0"/>
        <v>6146</v>
      </c>
      <c r="H9" s="143">
        <v>-1777</v>
      </c>
      <c r="I9" s="143">
        <v>899</v>
      </c>
      <c r="J9" s="143">
        <v>-2266</v>
      </c>
      <c r="K9" s="143">
        <v>-6736</v>
      </c>
      <c r="L9" s="57">
        <f t="shared" si="1"/>
        <v>-9880</v>
      </c>
      <c r="M9" s="143">
        <v>4897</v>
      </c>
      <c r="N9" s="143">
        <v>3217</v>
      </c>
      <c r="O9" s="143">
        <v>3489</v>
      </c>
      <c r="P9" s="143">
        <v>548</v>
      </c>
      <c r="Q9" s="57">
        <f t="shared" si="2"/>
        <v>12151</v>
      </c>
      <c r="R9" s="143">
        <v>3452</v>
      </c>
      <c r="S9" s="143">
        <v>3628</v>
      </c>
      <c r="T9" s="143">
        <v>943</v>
      </c>
      <c r="U9" s="143">
        <v>1315</v>
      </c>
      <c r="V9" s="57">
        <f t="shared" si="3"/>
        <v>9338</v>
      </c>
    </row>
    <row r="10" spans="1:22" s="21" customFormat="1" ht="17.25" customHeight="1">
      <c r="A10" s="8"/>
      <c r="B10" s="22" t="s">
        <v>15</v>
      </c>
      <c r="C10" s="144">
        <v>1338</v>
      </c>
      <c r="D10" s="144">
        <v>1735</v>
      </c>
      <c r="E10" s="144">
        <v>811</v>
      </c>
      <c r="F10" s="144">
        <v>1920</v>
      </c>
      <c r="G10" s="55">
        <f t="shared" si="0"/>
        <v>5804</v>
      </c>
      <c r="H10" s="144">
        <v>-1167</v>
      </c>
      <c r="I10" s="144">
        <v>1179</v>
      </c>
      <c r="J10" s="144">
        <v>-643</v>
      </c>
      <c r="K10" s="144">
        <v>-3569</v>
      </c>
      <c r="L10" s="55">
        <f t="shared" si="1"/>
        <v>-4200</v>
      </c>
      <c r="M10" s="144">
        <v>-1782</v>
      </c>
      <c r="N10" s="144">
        <v>624</v>
      </c>
      <c r="O10" s="144">
        <v>1349</v>
      </c>
      <c r="P10" s="144">
        <v>311</v>
      </c>
      <c r="Q10" s="55">
        <f t="shared" si="2"/>
        <v>502</v>
      </c>
      <c r="R10" s="144">
        <v>207</v>
      </c>
      <c r="S10" s="144">
        <v>123</v>
      </c>
      <c r="T10" s="144">
        <v>649</v>
      </c>
      <c r="U10" s="144">
        <v>450</v>
      </c>
      <c r="V10" s="55">
        <f t="shared" si="3"/>
        <v>1429</v>
      </c>
    </row>
    <row r="11" spans="1:22" ht="17.25" customHeight="1" thickBot="1">
      <c r="A11" s="8"/>
      <c r="B11" s="24" t="s">
        <v>16</v>
      </c>
      <c r="C11" s="49">
        <f>SUM(C7:C10)</f>
        <v>11493</v>
      </c>
      <c r="D11" s="49">
        <f>SUM(D7:D10)</f>
        <v>12925</v>
      </c>
      <c r="E11" s="49">
        <f>SUM(E7:E10)</f>
        <v>6770</v>
      </c>
      <c r="F11" s="49">
        <f>SUM(F7:F10)</f>
        <v>8133</v>
      </c>
      <c r="G11" s="49">
        <f t="shared" si="0"/>
        <v>39321</v>
      </c>
      <c r="H11" s="49">
        <f>SUM(H7:H10)</f>
        <v>3002</v>
      </c>
      <c r="I11" s="49">
        <f>SUM(I7:I10)</f>
        <v>8050</v>
      </c>
      <c r="J11" s="49">
        <f>SUM(J7:J10)</f>
        <v>2684</v>
      </c>
      <c r="K11" s="49">
        <f>SUM(K7:K10)</f>
        <v>-4468</v>
      </c>
      <c r="L11" s="49">
        <f t="shared" si="1"/>
        <v>9268</v>
      </c>
      <c r="M11" s="49">
        <f>SUM(M7:M10)</f>
        <v>8106</v>
      </c>
      <c r="N11" s="49">
        <f>SUM(N7:N10)</f>
        <v>8603</v>
      </c>
      <c r="O11" s="49">
        <f>SUM(O7:O10)</f>
        <v>9870</v>
      </c>
      <c r="P11" s="49">
        <f>SUM(P7:P10)</f>
        <v>6715</v>
      </c>
      <c r="Q11" s="49">
        <f t="shared" si="2"/>
        <v>33294</v>
      </c>
      <c r="R11" s="49">
        <f>SUM(R7:R10)</f>
        <v>9013</v>
      </c>
      <c r="S11" s="49">
        <f>SUM(S7:S10)</f>
        <v>8539</v>
      </c>
      <c r="T11" s="49">
        <f>SUM(T7:T10)</f>
        <v>6566</v>
      </c>
      <c r="U11" s="49">
        <f>SUM(U7:U10)</f>
        <v>7268</v>
      </c>
      <c r="V11" s="49">
        <f t="shared" si="3"/>
        <v>31386</v>
      </c>
    </row>
    <row r="12" spans="1:22" ht="17.25" customHeight="1" thickBot="1">
      <c r="A12" s="8"/>
      <c r="B12" s="26" t="s">
        <v>17</v>
      </c>
      <c r="C12" s="146">
        <v>53</v>
      </c>
      <c r="D12" s="146">
        <v>-20</v>
      </c>
      <c r="E12" s="146">
        <v>4</v>
      </c>
      <c r="F12" s="146">
        <v>203</v>
      </c>
      <c r="G12" s="50">
        <f t="shared" si="0"/>
        <v>240</v>
      </c>
      <c r="H12" s="146">
        <v>151</v>
      </c>
      <c r="I12" s="146">
        <v>45</v>
      </c>
      <c r="J12" s="146">
        <v>131</v>
      </c>
      <c r="K12" s="146">
        <v>486</v>
      </c>
      <c r="L12" s="50">
        <f t="shared" si="1"/>
        <v>813</v>
      </c>
      <c r="M12" s="146">
        <v>183</v>
      </c>
      <c r="N12" s="146">
        <v>310</v>
      </c>
      <c r="O12" s="146">
        <v>53</v>
      </c>
      <c r="P12" s="146">
        <v>-40</v>
      </c>
      <c r="Q12" s="50">
        <f t="shared" si="2"/>
        <v>506</v>
      </c>
      <c r="R12" s="146">
        <v>-50</v>
      </c>
      <c r="S12" s="146">
        <v>20</v>
      </c>
      <c r="T12" s="146">
        <v>-26</v>
      </c>
      <c r="U12" s="146">
        <v>-23</v>
      </c>
      <c r="V12" s="50">
        <f t="shared" si="3"/>
        <v>-79</v>
      </c>
    </row>
    <row r="13" spans="1:22" ht="17.25" customHeight="1">
      <c r="A13" s="8"/>
      <c r="B13" s="22" t="s">
        <v>18</v>
      </c>
      <c r="C13" s="147">
        <v>4921</v>
      </c>
      <c r="D13" s="147">
        <v>5380</v>
      </c>
      <c r="E13" s="147">
        <v>2361</v>
      </c>
      <c r="F13" s="147">
        <v>3436</v>
      </c>
      <c r="G13" s="51">
        <f t="shared" si="0"/>
        <v>16098</v>
      </c>
      <c r="H13" s="147">
        <v>3232</v>
      </c>
      <c r="I13" s="147">
        <v>4044</v>
      </c>
      <c r="J13" s="147">
        <v>2951</v>
      </c>
      <c r="K13" s="147">
        <v>3027</v>
      </c>
      <c r="L13" s="51">
        <f t="shared" si="1"/>
        <v>13254</v>
      </c>
      <c r="M13" s="147">
        <v>4340</v>
      </c>
      <c r="N13" s="147">
        <v>4365</v>
      </c>
      <c r="O13" s="147">
        <v>3841</v>
      </c>
      <c r="P13" s="147">
        <v>2467</v>
      </c>
      <c r="Q13" s="51">
        <f t="shared" si="2"/>
        <v>15013</v>
      </c>
      <c r="R13" s="147">
        <v>3893</v>
      </c>
      <c r="S13" s="147">
        <v>3980</v>
      </c>
      <c r="T13" s="147">
        <v>3355</v>
      </c>
      <c r="U13" s="147">
        <v>3371</v>
      </c>
      <c r="V13" s="51">
        <f t="shared" si="3"/>
        <v>14599</v>
      </c>
    </row>
    <row r="14" spans="1:22" s="21" customFormat="1" ht="17.25" customHeight="1">
      <c r="A14" s="8"/>
      <c r="B14" s="128" t="s">
        <v>19</v>
      </c>
      <c r="C14" s="164">
        <v>1511</v>
      </c>
      <c r="D14" s="164">
        <v>1593</v>
      </c>
      <c r="E14" s="164">
        <v>1715</v>
      </c>
      <c r="F14" s="164">
        <v>2014</v>
      </c>
      <c r="G14" s="129">
        <f t="shared" si="0"/>
        <v>6833</v>
      </c>
      <c r="H14" s="164">
        <v>1569</v>
      </c>
      <c r="I14" s="164">
        <v>1537</v>
      </c>
      <c r="J14" s="164">
        <v>1930</v>
      </c>
      <c r="K14" s="164">
        <v>2773</v>
      </c>
      <c r="L14" s="129">
        <f t="shared" si="1"/>
        <v>7809</v>
      </c>
      <c r="M14" s="164">
        <v>1549</v>
      </c>
      <c r="N14" s="164">
        <v>1919</v>
      </c>
      <c r="O14" s="164">
        <v>1935</v>
      </c>
      <c r="P14" s="164">
        <v>2298</v>
      </c>
      <c r="Q14" s="129">
        <f t="shared" si="2"/>
        <v>7701</v>
      </c>
      <c r="R14" s="164">
        <v>1675</v>
      </c>
      <c r="S14" s="164">
        <v>2061</v>
      </c>
      <c r="T14" s="164">
        <v>1752</v>
      </c>
      <c r="U14" s="164">
        <v>1743</v>
      </c>
      <c r="V14" s="129">
        <f t="shared" si="3"/>
        <v>7231</v>
      </c>
    </row>
    <row r="15" spans="1:22" ht="17.25" customHeight="1">
      <c r="A15" s="8"/>
      <c r="B15" s="190" t="s">
        <v>20</v>
      </c>
      <c r="C15" s="191">
        <v>560</v>
      </c>
      <c r="D15" s="191">
        <v>585</v>
      </c>
      <c r="E15" s="191">
        <v>620</v>
      </c>
      <c r="F15" s="191">
        <v>645</v>
      </c>
      <c r="G15" s="192">
        <f t="shared" si="0"/>
        <v>2410</v>
      </c>
      <c r="H15" s="191">
        <v>588</v>
      </c>
      <c r="I15" s="191">
        <v>575</v>
      </c>
      <c r="J15" s="191">
        <v>538</v>
      </c>
      <c r="K15" s="191">
        <v>593</v>
      </c>
      <c r="L15" s="192">
        <f t="shared" si="1"/>
        <v>2294</v>
      </c>
      <c r="M15" s="191">
        <v>467</v>
      </c>
      <c r="N15" s="191">
        <v>502</v>
      </c>
      <c r="O15" s="191">
        <v>498</v>
      </c>
      <c r="P15" s="191">
        <v>530</v>
      </c>
      <c r="Q15" s="192">
        <f t="shared" si="2"/>
        <v>1997</v>
      </c>
      <c r="R15" s="191">
        <v>520</v>
      </c>
      <c r="S15" s="191">
        <v>569</v>
      </c>
      <c r="T15" s="191">
        <v>484</v>
      </c>
      <c r="U15" s="191">
        <v>575</v>
      </c>
      <c r="V15" s="192">
        <f t="shared" si="3"/>
        <v>2148</v>
      </c>
    </row>
    <row r="16" spans="1:22" s="21" customFormat="1" ht="17.25" customHeight="1">
      <c r="A16" s="8"/>
      <c r="B16" s="22" t="s">
        <v>21</v>
      </c>
      <c r="C16" s="55">
        <f>+C14+C15</f>
        <v>2071</v>
      </c>
      <c r="D16" s="55">
        <f>+D14+D15</f>
        <v>2178</v>
      </c>
      <c r="E16" s="55">
        <f>+E14+E15</f>
        <v>2335</v>
      </c>
      <c r="F16" s="55">
        <f>+F14+F15</f>
        <v>2659</v>
      </c>
      <c r="G16" s="55">
        <f aca="true" t="shared" si="4" ref="G16:G23">SUM(C16:F16)</f>
        <v>9243</v>
      </c>
      <c r="H16" s="55">
        <f>+H14+H15</f>
        <v>2157</v>
      </c>
      <c r="I16" s="55">
        <f>+I14+I15</f>
        <v>2112</v>
      </c>
      <c r="J16" s="55">
        <f>+J14+J15</f>
        <v>2468</v>
      </c>
      <c r="K16" s="55">
        <f>+K14+K15</f>
        <v>3366</v>
      </c>
      <c r="L16" s="55">
        <f t="shared" si="1"/>
        <v>10103</v>
      </c>
      <c r="M16" s="55">
        <f>+M14+M15</f>
        <v>2016</v>
      </c>
      <c r="N16" s="55">
        <f>+N14+N15</f>
        <v>2421</v>
      </c>
      <c r="O16" s="55">
        <f>+O14+O15</f>
        <v>2433</v>
      </c>
      <c r="P16" s="55">
        <f>+P14+P15</f>
        <v>2828</v>
      </c>
      <c r="Q16" s="55">
        <f t="shared" si="2"/>
        <v>9698</v>
      </c>
      <c r="R16" s="55">
        <f>+R14+R15</f>
        <v>2195</v>
      </c>
      <c r="S16" s="55">
        <f>+S14+S15</f>
        <v>2630</v>
      </c>
      <c r="T16" s="55">
        <f>+T14+T15</f>
        <v>2236</v>
      </c>
      <c r="U16" s="55">
        <f>+U14+U15</f>
        <v>2318</v>
      </c>
      <c r="V16" s="55">
        <f t="shared" si="3"/>
        <v>9379</v>
      </c>
    </row>
    <row r="17" spans="1:22" ht="17.25" customHeight="1" thickBot="1">
      <c r="A17" s="8"/>
      <c r="B17" s="31" t="s">
        <v>22</v>
      </c>
      <c r="C17" s="49">
        <f>+C13+C16</f>
        <v>6992</v>
      </c>
      <c r="D17" s="49">
        <f>+D13+D16</f>
        <v>7558</v>
      </c>
      <c r="E17" s="49">
        <f>+E13+E16</f>
        <v>4696</v>
      </c>
      <c r="F17" s="49">
        <f>+F13+F16</f>
        <v>6095</v>
      </c>
      <c r="G17" s="49">
        <f t="shared" si="4"/>
        <v>25341</v>
      </c>
      <c r="H17" s="49">
        <f>+H13+H16</f>
        <v>5389</v>
      </c>
      <c r="I17" s="49">
        <f>+I13+I16</f>
        <v>6156</v>
      </c>
      <c r="J17" s="49">
        <f>+J13+J16</f>
        <v>5419</v>
      </c>
      <c r="K17" s="49">
        <f>+K13+K16</f>
        <v>6393</v>
      </c>
      <c r="L17" s="49">
        <f t="shared" si="1"/>
        <v>23357</v>
      </c>
      <c r="M17" s="49">
        <f>+M13+M16</f>
        <v>6356</v>
      </c>
      <c r="N17" s="49">
        <f>+N13+N16</f>
        <v>6786</v>
      </c>
      <c r="O17" s="49">
        <f>+O13+O16</f>
        <v>6274</v>
      </c>
      <c r="P17" s="49">
        <f>+P13+P16</f>
        <v>5295</v>
      </c>
      <c r="Q17" s="49">
        <f t="shared" si="2"/>
        <v>24711</v>
      </c>
      <c r="R17" s="49">
        <f>+R13+R16</f>
        <v>6088</v>
      </c>
      <c r="S17" s="49">
        <f>+S13+S16</f>
        <v>6610</v>
      </c>
      <c r="T17" s="49">
        <f>+T13+T16</f>
        <v>5591</v>
      </c>
      <c r="U17" s="49">
        <f>+U13+U16</f>
        <v>5689</v>
      </c>
      <c r="V17" s="49">
        <f t="shared" si="3"/>
        <v>23978</v>
      </c>
    </row>
    <row r="18" spans="1:22" ht="26.25" thickBot="1">
      <c r="A18" s="8"/>
      <c r="B18" s="172" t="s">
        <v>102</v>
      </c>
      <c r="C18" s="50">
        <f>+C11-C12-C17</f>
        <v>4448</v>
      </c>
      <c r="D18" s="50">
        <f>+D11-D12-D17</f>
        <v>5387</v>
      </c>
      <c r="E18" s="50">
        <f>+E11-E12-E17</f>
        <v>2070</v>
      </c>
      <c r="F18" s="50">
        <f>+F11-F12-F17</f>
        <v>1835</v>
      </c>
      <c r="G18" s="50">
        <f t="shared" si="4"/>
        <v>13740</v>
      </c>
      <c r="H18" s="50">
        <f>+H11-H12-H17</f>
        <v>-2538</v>
      </c>
      <c r="I18" s="50">
        <f>+I11-I12-I17</f>
        <v>1849</v>
      </c>
      <c r="J18" s="50">
        <f>+J11-J12-J17</f>
        <v>-2866</v>
      </c>
      <c r="K18" s="50">
        <f>+K11-K12-K17</f>
        <v>-11347</v>
      </c>
      <c r="L18" s="50">
        <f t="shared" si="1"/>
        <v>-14902</v>
      </c>
      <c r="M18" s="50">
        <f>+M11-M12-M17</f>
        <v>1567</v>
      </c>
      <c r="N18" s="50">
        <f>+N11-N12-N17</f>
        <v>1507</v>
      </c>
      <c r="O18" s="50">
        <f>+O11-O12-O17</f>
        <v>3543</v>
      </c>
      <c r="P18" s="50">
        <f>+P11-P12-P17</f>
        <v>1460</v>
      </c>
      <c r="Q18" s="50">
        <f t="shared" si="2"/>
        <v>8077</v>
      </c>
      <c r="R18" s="50">
        <f>+R11-R12-R17</f>
        <v>2975</v>
      </c>
      <c r="S18" s="50">
        <f>+S11-S12-S17</f>
        <v>1909</v>
      </c>
      <c r="T18" s="50">
        <f>+T11-T12-T17</f>
        <v>1001</v>
      </c>
      <c r="U18" s="50">
        <f>+U11-U12-U17</f>
        <v>1602</v>
      </c>
      <c r="V18" s="50">
        <f t="shared" si="3"/>
        <v>7487</v>
      </c>
    </row>
    <row r="19" spans="1:22" s="21" customFormat="1" ht="21.75" customHeight="1">
      <c r="A19" s="8"/>
      <c r="B19" s="22" t="s">
        <v>97</v>
      </c>
      <c r="C19" s="147">
        <v>815</v>
      </c>
      <c r="D19" s="147">
        <v>863</v>
      </c>
      <c r="E19" s="147">
        <v>-23</v>
      </c>
      <c r="F19" s="147">
        <v>-407</v>
      </c>
      <c r="G19" s="51">
        <f t="shared" si="4"/>
        <v>1248</v>
      </c>
      <c r="H19" s="147">
        <v>-458</v>
      </c>
      <c r="I19" s="147">
        <v>300</v>
      </c>
      <c r="J19" s="147">
        <v>-1263</v>
      </c>
      <c r="K19" s="147">
        <v>-3175</v>
      </c>
      <c r="L19" s="51">
        <f t="shared" si="1"/>
        <v>-4596</v>
      </c>
      <c r="M19" s="147">
        <v>981</v>
      </c>
      <c r="N19" s="147">
        <v>-34</v>
      </c>
      <c r="O19" s="147">
        <v>427</v>
      </c>
      <c r="P19" s="147">
        <v>461</v>
      </c>
      <c r="Q19" s="51">
        <f t="shared" si="2"/>
        <v>1835</v>
      </c>
      <c r="R19" s="147">
        <v>839</v>
      </c>
      <c r="S19" s="147">
        <v>187</v>
      </c>
      <c r="T19" s="147">
        <v>117</v>
      </c>
      <c r="U19" s="147">
        <v>405</v>
      </c>
      <c r="V19" s="51">
        <f t="shared" si="3"/>
        <v>1548</v>
      </c>
    </row>
    <row r="20" spans="1:22" ht="29.25" customHeight="1" thickBot="1">
      <c r="A20" s="8"/>
      <c r="B20" s="173" t="s">
        <v>103</v>
      </c>
      <c r="C20" s="49">
        <f aca="true" t="shared" si="5" ref="C20:N20">+C18-C19</f>
        <v>3633</v>
      </c>
      <c r="D20" s="49">
        <f t="shared" si="5"/>
        <v>4524</v>
      </c>
      <c r="E20" s="49">
        <f t="shared" si="5"/>
        <v>2093</v>
      </c>
      <c r="F20" s="49">
        <f t="shared" si="5"/>
        <v>2242</v>
      </c>
      <c r="G20" s="49">
        <f t="shared" si="5"/>
        <v>12492</v>
      </c>
      <c r="H20" s="49">
        <f t="shared" si="5"/>
        <v>-2080</v>
      </c>
      <c r="I20" s="49">
        <f t="shared" si="5"/>
        <v>1549</v>
      </c>
      <c r="J20" s="49">
        <f t="shared" si="5"/>
        <v>-1603</v>
      </c>
      <c r="K20" s="49">
        <f t="shared" si="5"/>
        <v>-8172</v>
      </c>
      <c r="L20" s="49">
        <f t="shared" si="5"/>
        <v>-10306</v>
      </c>
      <c r="M20" s="49">
        <f t="shared" si="5"/>
        <v>586</v>
      </c>
      <c r="N20" s="49">
        <f t="shared" si="5"/>
        <v>1541</v>
      </c>
      <c r="O20" s="49">
        <f>+O18-O19</f>
        <v>3116</v>
      </c>
      <c r="P20" s="49">
        <f>+P18-P19</f>
        <v>999</v>
      </c>
      <c r="Q20" s="49">
        <f t="shared" si="2"/>
        <v>6242</v>
      </c>
      <c r="R20" s="49">
        <f>+R18-R19</f>
        <v>2136</v>
      </c>
      <c r="S20" s="49">
        <f>+S18-S19</f>
        <v>1722</v>
      </c>
      <c r="T20" s="49">
        <f>+T18-T19</f>
        <v>884</v>
      </c>
      <c r="U20" s="49">
        <f>+U18-U19</f>
        <v>1197</v>
      </c>
      <c r="V20" s="49">
        <f t="shared" si="3"/>
        <v>5939</v>
      </c>
    </row>
    <row r="21" spans="1:22" ht="17.25" customHeight="1">
      <c r="A21" s="8"/>
      <c r="B21" s="22" t="s">
        <v>107</v>
      </c>
      <c r="C21" s="151">
        <v>21</v>
      </c>
      <c r="D21" s="151">
        <v>0</v>
      </c>
      <c r="E21" s="151">
        <v>-25</v>
      </c>
      <c r="F21" s="151">
        <v>10</v>
      </c>
      <c r="G21" s="109">
        <f t="shared" si="4"/>
        <v>6</v>
      </c>
      <c r="H21" s="151">
        <v>6</v>
      </c>
      <c r="I21" s="151">
        <v>-5</v>
      </c>
      <c r="J21" s="151">
        <v>6</v>
      </c>
      <c r="K21" s="151">
        <v>-538</v>
      </c>
      <c r="L21" s="109">
        <f t="shared" si="1"/>
        <v>-531</v>
      </c>
      <c r="M21" s="151">
        <v>-32</v>
      </c>
      <c r="N21" s="151">
        <v>13</v>
      </c>
      <c r="O21" s="151">
        <v>188</v>
      </c>
      <c r="P21" s="151">
        <v>0</v>
      </c>
      <c r="Q21" s="109">
        <f t="shared" si="2"/>
        <v>169</v>
      </c>
      <c r="R21" s="151">
        <v>-19</v>
      </c>
      <c r="S21" s="151">
        <v>0</v>
      </c>
      <c r="T21" s="151">
        <v>0</v>
      </c>
      <c r="U21" s="144">
        <v>0</v>
      </c>
      <c r="V21" s="55">
        <f t="shared" si="3"/>
        <v>-19</v>
      </c>
    </row>
    <row r="22" spans="1:22" s="21" customFormat="1" ht="17.25" customHeight="1">
      <c r="A22" s="8"/>
      <c r="B22" s="18" t="s">
        <v>25</v>
      </c>
      <c r="C22" s="152">
        <v>0</v>
      </c>
      <c r="D22" s="152">
        <v>0</v>
      </c>
      <c r="E22" s="152">
        <v>0</v>
      </c>
      <c r="F22" s="152">
        <v>0</v>
      </c>
      <c r="G22" s="110">
        <f t="shared" si="4"/>
        <v>0</v>
      </c>
      <c r="H22" s="152">
        <v>0</v>
      </c>
      <c r="I22" s="152">
        <v>0</v>
      </c>
      <c r="J22" s="152">
        <v>0</v>
      </c>
      <c r="K22" s="152">
        <v>0</v>
      </c>
      <c r="L22" s="110">
        <f t="shared" si="1"/>
        <v>0</v>
      </c>
      <c r="M22" s="152">
        <v>0</v>
      </c>
      <c r="N22" s="152">
        <v>0</v>
      </c>
      <c r="O22" s="152">
        <v>0</v>
      </c>
      <c r="P22" s="152">
        <v>0</v>
      </c>
      <c r="Q22" s="110">
        <f t="shared" si="2"/>
        <v>0</v>
      </c>
      <c r="R22" s="152">
        <v>0</v>
      </c>
      <c r="S22" s="152">
        <v>0</v>
      </c>
      <c r="T22" s="152">
        <v>0</v>
      </c>
      <c r="U22" s="158">
        <v>0</v>
      </c>
      <c r="V22" s="58">
        <f t="shared" si="3"/>
        <v>0</v>
      </c>
    </row>
    <row r="23" spans="1:22" s="21" customFormat="1" ht="17.25" customHeight="1" thickBot="1">
      <c r="A23" s="8"/>
      <c r="B23" s="31" t="s">
        <v>96</v>
      </c>
      <c r="C23" s="49">
        <f>SUM(C20:C22)</f>
        <v>3654</v>
      </c>
      <c r="D23" s="49">
        <f>SUM(D20:D22)</f>
        <v>4524</v>
      </c>
      <c r="E23" s="49">
        <f>SUM(E20:E22)</f>
        <v>2068</v>
      </c>
      <c r="F23" s="49">
        <f>SUM(F20:F22)</f>
        <v>2252</v>
      </c>
      <c r="G23" s="49">
        <f t="shared" si="4"/>
        <v>12498</v>
      </c>
      <c r="H23" s="49">
        <f>SUM(H20:H22)</f>
        <v>-2074</v>
      </c>
      <c r="I23" s="49">
        <f>SUM(I20:I22)</f>
        <v>1544</v>
      </c>
      <c r="J23" s="49">
        <f>SUM(J20:J22)</f>
        <v>-1597</v>
      </c>
      <c r="K23" s="49">
        <f>SUM(K20:K22)</f>
        <v>-8710</v>
      </c>
      <c r="L23" s="49">
        <f t="shared" si="1"/>
        <v>-10837</v>
      </c>
      <c r="M23" s="49">
        <f>SUM(M20:M22)</f>
        <v>554</v>
      </c>
      <c r="N23" s="49">
        <f>SUM(N20:N22)</f>
        <v>1554</v>
      </c>
      <c r="O23" s="49">
        <f>SUM(O20:O22)</f>
        <v>3304</v>
      </c>
      <c r="P23" s="49">
        <f>SUM(P20:P22)</f>
        <v>999</v>
      </c>
      <c r="Q23" s="49">
        <f t="shared" si="2"/>
        <v>6411</v>
      </c>
      <c r="R23" s="49">
        <f>SUM(R20:R22)</f>
        <v>2117</v>
      </c>
      <c r="S23" s="49">
        <f>SUM(S20:S22)</f>
        <v>1722</v>
      </c>
      <c r="T23" s="49">
        <f>SUM(T20:T22)</f>
        <v>884</v>
      </c>
      <c r="U23" s="49">
        <f>SUM(U20:U22)</f>
        <v>1197</v>
      </c>
      <c r="V23" s="49">
        <f t="shared" si="3"/>
        <v>5920</v>
      </c>
    </row>
    <row r="24" spans="1:22" s="21" customFormat="1" ht="32.25" customHeight="1">
      <c r="A24" s="8"/>
      <c r="B24" s="210" t="s">
        <v>173</v>
      </c>
      <c r="C24" s="149">
        <v>925</v>
      </c>
      <c r="D24" s="149">
        <v>1335</v>
      </c>
      <c r="E24" s="149">
        <v>766</v>
      </c>
      <c r="F24" s="149">
        <v>1712</v>
      </c>
      <c r="G24" s="53">
        <f>SUM(C24:F24)</f>
        <v>4738</v>
      </c>
      <c r="H24" s="149">
        <v>74</v>
      </c>
      <c r="I24" s="149">
        <v>329</v>
      </c>
      <c r="J24" s="149">
        <v>-336</v>
      </c>
      <c r="K24" s="149">
        <v>-2686</v>
      </c>
      <c r="L24" s="53">
        <f>SUM(H24:K24)</f>
        <v>-2619</v>
      </c>
      <c r="M24" s="149">
        <v>-1452</v>
      </c>
      <c r="N24" s="149">
        <v>-17</v>
      </c>
      <c r="O24" s="149">
        <v>950</v>
      </c>
      <c r="P24" s="149">
        <v>206</v>
      </c>
      <c r="Q24" s="53">
        <f t="shared" si="2"/>
        <v>-313</v>
      </c>
      <c r="R24" s="149">
        <v>62</v>
      </c>
      <c r="S24" s="149">
        <v>129</v>
      </c>
      <c r="T24" s="149">
        <v>275</v>
      </c>
      <c r="U24" s="149">
        <v>356</v>
      </c>
      <c r="V24" s="53">
        <f t="shared" si="3"/>
        <v>822</v>
      </c>
    </row>
    <row r="25" spans="1:22" s="21" customFormat="1" ht="31.5" customHeight="1" thickBot="1">
      <c r="A25" s="8"/>
      <c r="B25" s="48" t="s">
        <v>127</v>
      </c>
      <c r="C25" s="49">
        <f aca="true" t="shared" si="6" ref="C25:N25">+C23-C24</f>
        <v>2729</v>
      </c>
      <c r="D25" s="49">
        <f t="shared" si="6"/>
        <v>3189</v>
      </c>
      <c r="E25" s="49">
        <f t="shared" si="6"/>
        <v>1302</v>
      </c>
      <c r="F25" s="49">
        <f t="shared" si="6"/>
        <v>540</v>
      </c>
      <c r="G25" s="49">
        <f t="shared" si="6"/>
        <v>7760</v>
      </c>
      <c r="H25" s="49">
        <f t="shared" si="6"/>
        <v>-2148</v>
      </c>
      <c r="I25" s="49">
        <f t="shared" si="6"/>
        <v>1215</v>
      </c>
      <c r="J25" s="49">
        <f t="shared" si="6"/>
        <v>-1261</v>
      </c>
      <c r="K25" s="49">
        <f t="shared" si="6"/>
        <v>-6024</v>
      </c>
      <c r="L25" s="49">
        <f t="shared" si="6"/>
        <v>-8218</v>
      </c>
      <c r="M25" s="49">
        <f t="shared" si="6"/>
        <v>2006</v>
      </c>
      <c r="N25" s="49">
        <f t="shared" si="6"/>
        <v>1571</v>
      </c>
      <c r="O25" s="49">
        <f>+O23-O24</f>
        <v>2354</v>
      </c>
      <c r="P25" s="49">
        <f>+P23-P24</f>
        <v>793</v>
      </c>
      <c r="Q25" s="49">
        <f t="shared" si="2"/>
        <v>6724</v>
      </c>
      <c r="R25" s="49">
        <f>+R23-R24</f>
        <v>2055</v>
      </c>
      <c r="S25" s="49">
        <f>+S23-S24</f>
        <v>1593</v>
      </c>
      <c r="T25" s="49">
        <f>+T23-T24</f>
        <v>609</v>
      </c>
      <c r="U25" s="49">
        <f>+U23-U24</f>
        <v>841</v>
      </c>
      <c r="V25" s="49">
        <f t="shared" si="3"/>
        <v>5098</v>
      </c>
    </row>
    <row r="26" spans="1:22" ht="31.5" customHeight="1">
      <c r="A26" s="8"/>
      <c r="B26" s="214" t="s">
        <v>121</v>
      </c>
      <c r="C26" s="213">
        <f aca="true" t="shared" si="7" ref="C26:P26">+C20-C24</f>
        <v>2708</v>
      </c>
      <c r="D26" s="213">
        <f t="shared" si="7"/>
        <v>3189</v>
      </c>
      <c r="E26" s="213">
        <f t="shared" si="7"/>
        <v>1327</v>
      </c>
      <c r="F26" s="213">
        <f t="shared" si="7"/>
        <v>530</v>
      </c>
      <c r="G26" s="213">
        <f t="shared" si="7"/>
        <v>7754</v>
      </c>
      <c r="H26" s="213">
        <f t="shared" si="7"/>
        <v>-2154</v>
      </c>
      <c r="I26" s="213">
        <f t="shared" si="7"/>
        <v>1220</v>
      </c>
      <c r="J26" s="213">
        <f t="shared" si="7"/>
        <v>-1267</v>
      </c>
      <c r="K26" s="213">
        <f t="shared" si="7"/>
        <v>-5486</v>
      </c>
      <c r="L26" s="213">
        <f t="shared" si="7"/>
        <v>-7687</v>
      </c>
      <c r="M26" s="213">
        <f t="shared" si="7"/>
        <v>2038</v>
      </c>
      <c r="N26" s="213">
        <f t="shared" si="7"/>
        <v>1558</v>
      </c>
      <c r="O26" s="213">
        <f t="shared" si="7"/>
        <v>2166</v>
      </c>
      <c r="P26" s="213">
        <f t="shared" si="7"/>
        <v>793</v>
      </c>
      <c r="Q26" s="213">
        <f t="shared" si="2"/>
        <v>6555</v>
      </c>
      <c r="R26" s="213">
        <f>+R20-R24</f>
        <v>2074</v>
      </c>
      <c r="S26" s="213">
        <f>+S20-S24</f>
        <v>1593</v>
      </c>
      <c r="T26" s="213">
        <f>+T20-T24</f>
        <v>609</v>
      </c>
      <c r="U26" s="213">
        <f>+U20-U24</f>
        <v>841</v>
      </c>
      <c r="V26" s="213">
        <f t="shared" si="3"/>
        <v>5117</v>
      </c>
    </row>
    <row r="27" spans="1:22" ht="31.5" customHeight="1">
      <c r="A27" s="8"/>
      <c r="B27" s="214" t="s">
        <v>129</v>
      </c>
      <c r="C27" s="213">
        <f aca="true" t="shared" si="8" ref="C27:F28">+C21</f>
        <v>21</v>
      </c>
      <c r="D27" s="213">
        <f t="shared" si="8"/>
        <v>0</v>
      </c>
      <c r="E27" s="213">
        <f t="shared" si="8"/>
        <v>-25</v>
      </c>
      <c r="F27" s="213">
        <f t="shared" si="8"/>
        <v>10</v>
      </c>
      <c r="G27" s="211">
        <f aca="true" t="shared" si="9" ref="G27:M27">+G21</f>
        <v>6</v>
      </c>
      <c r="H27" s="211">
        <f t="shared" si="9"/>
        <v>6</v>
      </c>
      <c r="I27" s="211">
        <f t="shared" si="9"/>
        <v>-5</v>
      </c>
      <c r="J27" s="211">
        <f t="shared" si="9"/>
        <v>6</v>
      </c>
      <c r="K27" s="211">
        <f t="shared" si="9"/>
        <v>-538</v>
      </c>
      <c r="L27" s="211">
        <f t="shared" si="9"/>
        <v>-531</v>
      </c>
      <c r="M27" s="211">
        <f t="shared" si="9"/>
        <v>-32</v>
      </c>
      <c r="N27" s="211">
        <f aca="true" t="shared" si="10" ref="N27:P28">+N21</f>
        <v>13</v>
      </c>
      <c r="O27" s="211">
        <f t="shared" si="10"/>
        <v>188</v>
      </c>
      <c r="P27" s="211">
        <f t="shared" si="10"/>
        <v>0</v>
      </c>
      <c r="Q27" s="211">
        <f t="shared" si="2"/>
        <v>169</v>
      </c>
      <c r="R27" s="211">
        <f aca="true" t="shared" si="11" ref="R27:U28">+R21</f>
        <v>-19</v>
      </c>
      <c r="S27" s="211">
        <f t="shared" si="11"/>
        <v>0</v>
      </c>
      <c r="T27" s="211">
        <f t="shared" si="11"/>
        <v>0</v>
      </c>
      <c r="U27" s="213">
        <f t="shared" si="11"/>
        <v>0</v>
      </c>
      <c r="V27" s="213">
        <f t="shared" si="3"/>
        <v>-19</v>
      </c>
    </row>
    <row r="28" spans="1:22" s="21" customFormat="1" ht="27.75" customHeight="1" thickBot="1">
      <c r="A28" s="8"/>
      <c r="B28" s="215" t="s">
        <v>120</v>
      </c>
      <c r="C28" s="375">
        <f t="shared" si="8"/>
        <v>0</v>
      </c>
      <c r="D28" s="375">
        <f t="shared" si="8"/>
        <v>0</v>
      </c>
      <c r="E28" s="375">
        <f t="shared" si="8"/>
        <v>0</v>
      </c>
      <c r="F28" s="375">
        <f t="shared" si="8"/>
        <v>0</v>
      </c>
      <c r="G28" s="375">
        <f>+G22</f>
        <v>0</v>
      </c>
      <c r="H28" s="375">
        <f aca="true" t="shared" si="12" ref="H28:M28">+H22</f>
        <v>0</v>
      </c>
      <c r="I28" s="375">
        <f t="shared" si="12"/>
        <v>0</v>
      </c>
      <c r="J28" s="375">
        <f t="shared" si="12"/>
        <v>0</v>
      </c>
      <c r="K28" s="375">
        <f t="shared" si="12"/>
        <v>0</v>
      </c>
      <c r="L28" s="375">
        <f t="shared" si="12"/>
        <v>0</v>
      </c>
      <c r="M28" s="375">
        <f t="shared" si="12"/>
        <v>0</v>
      </c>
      <c r="N28" s="375">
        <f t="shared" si="10"/>
        <v>0</v>
      </c>
      <c r="O28" s="375">
        <f t="shared" si="10"/>
        <v>0</v>
      </c>
      <c r="P28" s="375">
        <f t="shared" si="10"/>
        <v>0</v>
      </c>
      <c r="Q28" s="375">
        <f t="shared" si="2"/>
        <v>0</v>
      </c>
      <c r="R28" s="375">
        <f t="shared" si="11"/>
        <v>0</v>
      </c>
      <c r="S28" s="375">
        <f t="shared" si="11"/>
        <v>0</v>
      </c>
      <c r="T28" s="375">
        <f t="shared" si="11"/>
        <v>0</v>
      </c>
      <c r="U28" s="375">
        <f t="shared" si="11"/>
        <v>0</v>
      </c>
      <c r="V28" s="375">
        <f t="shared" si="3"/>
        <v>0</v>
      </c>
    </row>
    <row r="29" spans="1:22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7.25" customHeight="1">
      <c r="A30" s="8"/>
      <c r="B30" s="14" t="s">
        <v>119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7.25" customHeight="1">
      <c r="A31" s="8"/>
      <c r="B31" s="33" t="s">
        <v>45</v>
      </c>
      <c r="C31" s="60">
        <f aca="true" t="shared" si="13" ref="C31:L31">+C17/C11*100</f>
        <v>60.8</v>
      </c>
      <c r="D31" s="60">
        <f t="shared" si="13"/>
        <v>58.5</v>
      </c>
      <c r="E31" s="60">
        <f t="shared" si="13"/>
        <v>69.4</v>
      </c>
      <c r="F31" s="60">
        <f t="shared" si="13"/>
        <v>74.9</v>
      </c>
      <c r="G31" s="60">
        <f t="shared" si="13"/>
        <v>64.4</v>
      </c>
      <c r="H31" s="60">
        <f t="shared" si="13"/>
        <v>179.5</v>
      </c>
      <c r="I31" s="60">
        <f t="shared" si="13"/>
        <v>76.5</v>
      </c>
      <c r="J31" s="60">
        <f t="shared" si="13"/>
        <v>201.9</v>
      </c>
      <c r="K31" s="60">
        <f t="shared" si="13"/>
        <v>-143.1</v>
      </c>
      <c r="L31" s="60">
        <f t="shared" si="13"/>
        <v>252</v>
      </c>
      <c r="M31" s="60">
        <f aca="true" t="shared" si="14" ref="M31:R31">+M17/M11*100</f>
        <v>78.4</v>
      </c>
      <c r="N31" s="60">
        <f t="shared" si="14"/>
        <v>78.9</v>
      </c>
      <c r="O31" s="60">
        <f t="shared" si="14"/>
        <v>63.6</v>
      </c>
      <c r="P31" s="60">
        <f t="shared" si="14"/>
        <v>78.9</v>
      </c>
      <c r="Q31" s="60">
        <f t="shared" si="14"/>
        <v>74.2</v>
      </c>
      <c r="R31" s="60">
        <f t="shared" si="14"/>
        <v>67.5</v>
      </c>
      <c r="S31" s="60">
        <f>+S17/S11*100</f>
        <v>77.4</v>
      </c>
      <c r="T31" s="60">
        <f>+T17/T11*100</f>
        <v>85.2</v>
      </c>
      <c r="U31" s="60">
        <f>+U17/U11*100</f>
        <v>78.3</v>
      </c>
      <c r="V31" s="60">
        <f>+V17/V11*100</f>
        <v>76.4</v>
      </c>
    </row>
    <row r="32" spans="1:22" ht="17.25" customHeight="1">
      <c r="A32" s="8"/>
      <c r="B32" s="33" t="s">
        <v>46</v>
      </c>
      <c r="C32" s="60">
        <f aca="true" t="shared" si="15" ref="C32:L32">+C18/C11*100</f>
        <v>38.7</v>
      </c>
      <c r="D32" s="60">
        <f t="shared" si="15"/>
        <v>41.7</v>
      </c>
      <c r="E32" s="60">
        <f t="shared" si="15"/>
        <v>30.6</v>
      </c>
      <c r="F32" s="60">
        <f t="shared" si="15"/>
        <v>22.6</v>
      </c>
      <c r="G32" s="60">
        <f t="shared" si="15"/>
        <v>34.9</v>
      </c>
      <c r="H32" s="60">
        <f t="shared" si="15"/>
        <v>-84.5</v>
      </c>
      <c r="I32" s="60">
        <f t="shared" si="15"/>
        <v>23</v>
      </c>
      <c r="J32" s="60">
        <f t="shared" si="15"/>
        <v>-106.8</v>
      </c>
      <c r="K32" s="60">
        <f t="shared" si="15"/>
        <v>254</v>
      </c>
      <c r="L32" s="60">
        <f t="shared" si="15"/>
        <v>-160.8</v>
      </c>
      <c r="M32" s="60">
        <f aca="true" t="shared" si="16" ref="M32:R32">+M18/M11*100</f>
        <v>19.3</v>
      </c>
      <c r="N32" s="60">
        <f t="shared" si="16"/>
        <v>17.5</v>
      </c>
      <c r="O32" s="60">
        <f t="shared" si="16"/>
        <v>35.9</v>
      </c>
      <c r="P32" s="60">
        <f t="shared" si="16"/>
        <v>21.7</v>
      </c>
      <c r="Q32" s="60">
        <f t="shared" si="16"/>
        <v>24.3</v>
      </c>
      <c r="R32" s="60">
        <f t="shared" si="16"/>
        <v>33</v>
      </c>
      <c r="S32" s="60">
        <f>+S18/S11*100</f>
        <v>22.4</v>
      </c>
      <c r="T32" s="60">
        <f>+T18/T11*100</f>
        <v>15.2</v>
      </c>
      <c r="U32" s="60">
        <f>+U18/U11*100</f>
        <v>22</v>
      </c>
      <c r="V32" s="60">
        <f>+V18/V11*100</f>
        <v>23.9</v>
      </c>
    </row>
    <row r="33" spans="1:22" ht="17.25" customHeight="1">
      <c r="A33" s="8"/>
      <c r="B33" s="33" t="s">
        <v>76</v>
      </c>
      <c r="C33" s="60">
        <f aca="true" t="shared" si="17" ref="C33:H33">+C19/C18*100</f>
        <v>18.3</v>
      </c>
      <c r="D33" s="60">
        <f t="shared" si="17"/>
        <v>16</v>
      </c>
      <c r="E33" s="60">
        <f t="shared" si="17"/>
        <v>-1.1</v>
      </c>
      <c r="F33" s="60">
        <f t="shared" si="17"/>
        <v>-22.2</v>
      </c>
      <c r="G33" s="60">
        <f t="shared" si="17"/>
        <v>9.1</v>
      </c>
      <c r="H33" s="60">
        <f t="shared" si="17"/>
        <v>18</v>
      </c>
      <c r="I33" s="60">
        <f aca="true" t="shared" si="18" ref="I33:N33">+I19/I18*100</f>
        <v>16.2</v>
      </c>
      <c r="J33" s="60">
        <f t="shared" si="18"/>
        <v>44.1</v>
      </c>
      <c r="K33" s="60">
        <f t="shared" si="18"/>
        <v>28</v>
      </c>
      <c r="L33" s="60">
        <f t="shared" si="18"/>
        <v>30.8</v>
      </c>
      <c r="M33" s="60">
        <f t="shared" si="18"/>
        <v>62.6</v>
      </c>
      <c r="N33" s="60">
        <f t="shared" si="18"/>
        <v>-2.3</v>
      </c>
      <c r="O33" s="60">
        <f aca="true" t="shared" si="19" ref="O33:T33">+O19/O18*100</f>
        <v>12.1</v>
      </c>
      <c r="P33" s="60">
        <f t="shared" si="19"/>
        <v>31.6</v>
      </c>
      <c r="Q33" s="60">
        <f t="shared" si="19"/>
        <v>22.7</v>
      </c>
      <c r="R33" s="60">
        <f t="shared" si="19"/>
        <v>28.2</v>
      </c>
      <c r="S33" s="60">
        <f t="shared" si="19"/>
        <v>9.8</v>
      </c>
      <c r="T33" s="60">
        <f t="shared" si="19"/>
        <v>11.7</v>
      </c>
      <c r="U33" s="60">
        <f>+U19/U18*100</f>
        <v>25.3</v>
      </c>
      <c r="V33" s="60">
        <f>+V19/V18*100</f>
        <v>20.7</v>
      </c>
    </row>
    <row r="34" spans="1:22" ht="29.25" customHeight="1">
      <c r="A34" s="8"/>
      <c r="B34" s="174" t="s">
        <v>201</v>
      </c>
      <c r="C34" s="60">
        <f aca="true" t="shared" si="20" ref="C34:R34">+C26/C11*100</f>
        <v>23.6</v>
      </c>
      <c r="D34" s="60">
        <f t="shared" si="20"/>
        <v>24.7</v>
      </c>
      <c r="E34" s="60">
        <f t="shared" si="20"/>
        <v>19.6</v>
      </c>
      <c r="F34" s="60">
        <f t="shared" si="20"/>
        <v>6.5</v>
      </c>
      <c r="G34" s="60">
        <f t="shared" si="20"/>
        <v>19.7</v>
      </c>
      <c r="H34" s="60">
        <f t="shared" si="20"/>
        <v>-71.8</v>
      </c>
      <c r="I34" s="60">
        <f t="shared" si="20"/>
        <v>15.2</v>
      </c>
      <c r="J34" s="60">
        <f t="shared" si="20"/>
        <v>-47.2</v>
      </c>
      <c r="K34" s="60">
        <f t="shared" si="20"/>
        <v>122.8</v>
      </c>
      <c r="L34" s="60">
        <f t="shared" si="20"/>
        <v>-82.9</v>
      </c>
      <c r="M34" s="60">
        <f t="shared" si="20"/>
        <v>25.1</v>
      </c>
      <c r="N34" s="60">
        <f t="shared" si="20"/>
        <v>18.1</v>
      </c>
      <c r="O34" s="60">
        <f t="shared" si="20"/>
        <v>21.9</v>
      </c>
      <c r="P34" s="60">
        <f t="shared" si="20"/>
        <v>11.8</v>
      </c>
      <c r="Q34" s="60">
        <f t="shared" si="20"/>
        <v>19.7</v>
      </c>
      <c r="R34" s="60">
        <f t="shared" si="20"/>
        <v>23</v>
      </c>
      <c r="S34" s="60">
        <f>+S26/S11*100</f>
        <v>18.7</v>
      </c>
      <c r="T34" s="60">
        <f>+T26/T11*100</f>
        <v>9.3</v>
      </c>
      <c r="U34" s="60">
        <f>+U26/U11*100</f>
        <v>11.6</v>
      </c>
      <c r="V34" s="60">
        <f>+V26/V11*100</f>
        <v>16.3</v>
      </c>
    </row>
    <row r="35" spans="1:22" ht="17.25" customHeight="1" thickBot="1">
      <c r="A35" s="8"/>
      <c r="B35" s="70" t="s">
        <v>202</v>
      </c>
      <c r="C35" s="76">
        <f aca="true" t="shared" si="21" ref="C35:R35">+C25/C11*100</f>
        <v>23.7</v>
      </c>
      <c r="D35" s="76">
        <f t="shared" si="21"/>
        <v>24.7</v>
      </c>
      <c r="E35" s="76">
        <f t="shared" si="21"/>
        <v>19.2</v>
      </c>
      <c r="F35" s="76">
        <f t="shared" si="21"/>
        <v>6.6</v>
      </c>
      <c r="G35" s="76">
        <f t="shared" si="21"/>
        <v>19.7</v>
      </c>
      <c r="H35" s="76">
        <f t="shared" si="21"/>
        <v>-71.6</v>
      </c>
      <c r="I35" s="76">
        <f t="shared" si="21"/>
        <v>15.1</v>
      </c>
      <c r="J35" s="76">
        <f t="shared" si="21"/>
        <v>-47</v>
      </c>
      <c r="K35" s="76">
        <f t="shared" si="21"/>
        <v>134.8</v>
      </c>
      <c r="L35" s="76">
        <f t="shared" si="21"/>
        <v>-88.7</v>
      </c>
      <c r="M35" s="76">
        <f t="shared" si="21"/>
        <v>24.7</v>
      </c>
      <c r="N35" s="76">
        <f t="shared" si="21"/>
        <v>18.3</v>
      </c>
      <c r="O35" s="76">
        <f t="shared" si="21"/>
        <v>23.9</v>
      </c>
      <c r="P35" s="76">
        <f t="shared" si="21"/>
        <v>11.8</v>
      </c>
      <c r="Q35" s="76">
        <f t="shared" si="21"/>
        <v>20.2</v>
      </c>
      <c r="R35" s="76">
        <f t="shared" si="21"/>
        <v>22.8</v>
      </c>
      <c r="S35" s="76">
        <f>+S25/S11*100</f>
        <v>18.7</v>
      </c>
      <c r="T35" s="76">
        <f>+T25/T11*100</f>
        <v>9.3</v>
      </c>
      <c r="U35" s="76">
        <f>+U25/U11*100</f>
        <v>11.6</v>
      </c>
      <c r="V35" s="76">
        <f>+V25/V11*100</f>
        <v>16.2</v>
      </c>
    </row>
    <row r="36" spans="1:22" ht="11.25" customHeight="1">
      <c r="A36" s="8"/>
      <c r="B36" s="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7.25" customHeight="1">
      <c r="A37" s="8"/>
      <c r="B37" s="14" t="s">
        <v>47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21" customFormat="1" ht="27.75" customHeight="1">
      <c r="A38" s="8"/>
      <c r="B38" s="178" t="s">
        <v>109</v>
      </c>
      <c r="C38" s="343"/>
      <c r="D38" s="343"/>
      <c r="E38" s="343"/>
      <c r="F38" s="343"/>
      <c r="G38" s="339">
        <v>7.06</v>
      </c>
      <c r="H38" s="179">
        <v>-2.1</v>
      </c>
      <c r="I38" s="179">
        <v>1.01</v>
      </c>
      <c r="J38" s="179">
        <v>-1.23</v>
      </c>
      <c r="K38" s="179">
        <v>-4.87</v>
      </c>
      <c r="L38" s="179">
        <v>-7.51</v>
      </c>
      <c r="M38" s="179">
        <v>1.63</v>
      </c>
      <c r="N38" s="179">
        <v>1.19</v>
      </c>
      <c r="O38" s="179">
        <v>1.73</v>
      </c>
      <c r="P38" s="179">
        <v>0.59</v>
      </c>
      <c r="Q38" s="179">
        <v>5.14</v>
      </c>
      <c r="R38" s="179">
        <v>1.66</v>
      </c>
      <c r="S38" s="179">
        <v>1.15</v>
      </c>
      <c r="T38" s="179">
        <v>0.48</v>
      </c>
      <c r="U38" s="179">
        <v>0.59</v>
      </c>
      <c r="V38" s="179">
        <v>3.93</v>
      </c>
    </row>
    <row r="39" spans="1:22" s="21" customFormat="1" ht="18" customHeight="1" thickBot="1">
      <c r="A39" s="8"/>
      <c r="B39" s="70" t="s">
        <v>110</v>
      </c>
      <c r="C39" s="344"/>
      <c r="D39" s="344"/>
      <c r="E39" s="344"/>
      <c r="F39" s="344"/>
      <c r="G39" s="340">
        <v>7.07</v>
      </c>
      <c r="H39" s="180">
        <v>-2.1</v>
      </c>
      <c r="I39" s="180">
        <v>1</v>
      </c>
      <c r="J39" s="180">
        <v>-1.22</v>
      </c>
      <c r="K39" s="180">
        <v>-5.34</v>
      </c>
      <c r="L39" s="180">
        <v>-8.01</v>
      </c>
      <c r="M39" s="180">
        <v>1.6</v>
      </c>
      <c r="N39" s="180">
        <v>1.2</v>
      </c>
      <c r="O39" s="180">
        <v>1.88</v>
      </c>
      <c r="P39" s="180">
        <v>0.59</v>
      </c>
      <c r="Q39" s="180">
        <v>5.28</v>
      </c>
      <c r="R39" s="180">
        <v>1.64</v>
      </c>
      <c r="S39" s="180">
        <v>1.15</v>
      </c>
      <c r="T39" s="180">
        <v>0.48</v>
      </c>
      <c r="U39" s="180">
        <v>0.59</v>
      </c>
      <c r="V39" s="180">
        <v>3.91</v>
      </c>
    </row>
    <row r="40" spans="1:22" s="21" customFormat="1" ht="17.25" customHeight="1">
      <c r="A40" s="8"/>
      <c r="B40" s="13"/>
      <c r="C40" s="345"/>
      <c r="D40" s="345"/>
      <c r="E40" s="345"/>
      <c r="F40" s="345"/>
      <c r="G40" s="341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</row>
    <row r="41" spans="1:22" s="21" customFormat="1" ht="27.75" customHeight="1">
      <c r="A41" s="8"/>
      <c r="B41" s="178" t="s">
        <v>111</v>
      </c>
      <c r="C41" s="343"/>
      <c r="D41" s="343"/>
      <c r="E41" s="343"/>
      <c r="F41" s="343"/>
      <c r="G41" s="339">
        <v>6.77</v>
      </c>
      <c r="H41" s="179">
        <v>-2.1</v>
      </c>
      <c r="I41" s="179">
        <v>0.98</v>
      </c>
      <c r="J41" s="179">
        <v>-1.23</v>
      </c>
      <c r="K41" s="179">
        <v>-4.87</v>
      </c>
      <c r="L41" s="179">
        <v>-7.51</v>
      </c>
      <c r="M41" s="179">
        <v>1.62</v>
      </c>
      <c r="N41" s="179">
        <v>1.17</v>
      </c>
      <c r="O41" s="179">
        <v>1.67</v>
      </c>
      <c r="P41" s="179">
        <v>0.56</v>
      </c>
      <c r="Q41" s="179">
        <v>5.01</v>
      </c>
      <c r="R41" s="179">
        <v>1.65</v>
      </c>
      <c r="S41" s="179">
        <v>1.15</v>
      </c>
      <c r="T41" s="179">
        <v>0.48</v>
      </c>
      <c r="U41" s="179">
        <v>0.59</v>
      </c>
      <c r="V41" s="179">
        <v>3.91</v>
      </c>
    </row>
    <row r="42" spans="1:22" s="21" customFormat="1" ht="21" customHeight="1" thickBot="1">
      <c r="A42" s="8"/>
      <c r="B42" s="70" t="s">
        <v>112</v>
      </c>
      <c r="C42" s="344"/>
      <c r="D42" s="344"/>
      <c r="E42" s="344"/>
      <c r="F42" s="344"/>
      <c r="G42" s="340">
        <v>6.78</v>
      </c>
      <c r="H42" s="180">
        <v>-2.1</v>
      </c>
      <c r="I42" s="180">
        <v>0.97</v>
      </c>
      <c r="J42" s="180">
        <v>-1.22</v>
      </c>
      <c r="K42" s="180">
        <v>-5.34</v>
      </c>
      <c r="L42" s="180">
        <v>-8.01</v>
      </c>
      <c r="M42" s="180">
        <v>1.59</v>
      </c>
      <c r="N42" s="180">
        <v>1.18</v>
      </c>
      <c r="O42" s="180">
        <v>1.81</v>
      </c>
      <c r="P42" s="180">
        <v>0.56</v>
      </c>
      <c r="Q42" s="180">
        <v>5.14</v>
      </c>
      <c r="R42" s="180">
        <v>1.63</v>
      </c>
      <c r="S42" s="180">
        <v>1.15</v>
      </c>
      <c r="T42" s="180">
        <v>0.48</v>
      </c>
      <c r="U42" s="180">
        <v>0.59</v>
      </c>
      <c r="V42" s="180">
        <v>3.89</v>
      </c>
    </row>
    <row r="43" spans="1:22" ht="17.25" customHeight="1">
      <c r="A43" s="8"/>
      <c r="B43" s="12"/>
      <c r="C43" s="17"/>
      <c r="D43" s="17"/>
      <c r="E43" s="17"/>
      <c r="F43" s="1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7.25" customHeight="1">
      <c r="A44" s="8"/>
      <c r="B44" s="14" t="s">
        <v>48</v>
      </c>
      <c r="C44" s="17"/>
      <c r="D44" s="17"/>
      <c r="E44" s="17"/>
      <c r="F44" s="1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7.25" customHeight="1">
      <c r="A45" s="8"/>
      <c r="B45" s="27" t="s">
        <v>49</v>
      </c>
      <c r="C45" s="148">
        <v>1359687</v>
      </c>
      <c r="D45" s="148">
        <v>1415174</v>
      </c>
      <c r="E45" s="148">
        <v>1376442</v>
      </c>
      <c r="F45" s="148">
        <v>1360680</v>
      </c>
      <c r="G45" s="52">
        <f>+F45</f>
        <v>1360680</v>
      </c>
      <c r="H45" s="148">
        <v>1207994</v>
      </c>
      <c r="I45" s="148">
        <v>1229825</v>
      </c>
      <c r="J45" s="148">
        <v>1393599</v>
      </c>
      <c r="K45" s="148">
        <v>1170350</v>
      </c>
      <c r="L45" s="52">
        <f aca="true" t="shared" si="22" ref="L45:L50">+K45</f>
        <v>1170350</v>
      </c>
      <c r="M45" s="148">
        <v>1156086</v>
      </c>
      <c r="N45" s="148">
        <v>1092904</v>
      </c>
      <c r="O45" s="85">
        <v>1064208</v>
      </c>
      <c r="P45" s="148">
        <v>1031427</v>
      </c>
      <c r="Q45" s="52">
        <f aca="true" t="shared" si="23" ref="Q45:Q50">+P45</f>
        <v>1031427</v>
      </c>
      <c r="R45" s="148">
        <v>1073803</v>
      </c>
      <c r="S45" s="148">
        <v>1137948</v>
      </c>
      <c r="T45" s="148">
        <v>1067388</v>
      </c>
      <c r="U45" s="148">
        <v>1032005</v>
      </c>
      <c r="V45" s="52">
        <f aca="true" t="shared" si="24" ref="V45:V50">+U45</f>
        <v>1032005</v>
      </c>
    </row>
    <row r="46" spans="1:22" ht="17.25" customHeight="1">
      <c r="A46" s="8"/>
      <c r="B46" s="33" t="s">
        <v>50</v>
      </c>
      <c r="C46" s="148">
        <v>212831</v>
      </c>
      <c r="D46" s="148">
        <v>224222</v>
      </c>
      <c r="E46" s="148">
        <v>226959</v>
      </c>
      <c r="F46" s="148">
        <v>240534</v>
      </c>
      <c r="G46" s="52">
        <f>+F46</f>
        <v>240534</v>
      </c>
      <c r="H46" s="148">
        <v>229168</v>
      </c>
      <c r="I46" s="148">
        <v>234731</v>
      </c>
      <c r="J46" s="148">
        <v>248659</v>
      </c>
      <c r="K46" s="148">
        <v>235797</v>
      </c>
      <c r="L46" s="52">
        <f t="shared" si="22"/>
        <v>235797</v>
      </c>
      <c r="M46" s="148">
        <v>237510</v>
      </c>
      <c r="N46" s="148">
        <v>243191</v>
      </c>
      <c r="O46" s="148">
        <v>242186</v>
      </c>
      <c r="P46" s="148">
        <v>237180</v>
      </c>
      <c r="Q46" s="52">
        <f t="shared" si="23"/>
        <v>237180</v>
      </c>
      <c r="R46" s="148">
        <v>228741</v>
      </c>
      <c r="S46" s="148">
        <v>227205</v>
      </c>
      <c r="T46" s="148">
        <v>222660</v>
      </c>
      <c r="U46" s="148">
        <v>218842</v>
      </c>
      <c r="V46" s="52">
        <f t="shared" si="24"/>
        <v>218842</v>
      </c>
    </row>
    <row r="47" spans="1:22" ht="17.25" customHeight="1">
      <c r="A47" s="8"/>
      <c r="B47" s="33" t="s">
        <v>53</v>
      </c>
      <c r="C47" s="153">
        <v>44004</v>
      </c>
      <c r="D47" s="153">
        <v>43849</v>
      </c>
      <c r="E47" s="153">
        <v>41965</v>
      </c>
      <c r="F47" s="153">
        <v>43199</v>
      </c>
      <c r="G47" s="59">
        <f>+F47</f>
        <v>43199</v>
      </c>
      <c r="H47" s="153">
        <v>37639</v>
      </c>
      <c r="I47" s="153">
        <v>36848</v>
      </c>
      <c r="J47" s="153">
        <v>39023</v>
      </c>
      <c r="K47" s="153">
        <v>32302</v>
      </c>
      <c r="L47" s="59">
        <f t="shared" si="22"/>
        <v>32302</v>
      </c>
      <c r="M47" s="153">
        <v>36009</v>
      </c>
      <c r="N47" s="153">
        <v>36348</v>
      </c>
      <c r="O47" s="153">
        <v>38191</v>
      </c>
      <c r="P47" s="153">
        <v>37517</v>
      </c>
      <c r="Q47" s="59">
        <f t="shared" si="23"/>
        <v>37517</v>
      </c>
      <c r="R47" s="153">
        <v>36815</v>
      </c>
      <c r="S47" s="153">
        <v>35633</v>
      </c>
      <c r="T47" s="153">
        <v>34088</v>
      </c>
      <c r="U47" s="153">
        <v>33282</v>
      </c>
      <c r="V47" s="59">
        <f t="shared" si="24"/>
        <v>33282</v>
      </c>
    </row>
    <row r="48" spans="1:22" ht="17.25" customHeight="1">
      <c r="A48" s="8"/>
      <c r="B48" s="33" t="s">
        <v>51</v>
      </c>
      <c r="C48" s="148">
        <v>11043</v>
      </c>
      <c r="D48" s="148">
        <v>11094</v>
      </c>
      <c r="E48" s="148">
        <v>10677</v>
      </c>
      <c r="F48" s="148">
        <v>10882</v>
      </c>
      <c r="G48" s="52">
        <f>+F48</f>
        <v>10882</v>
      </c>
      <c r="H48" s="148">
        <v>9590</v>
      </c>
      <c r="I48" s="148">
        <v>9806</v>
      </c>
      <c r="J48" s="148">
        <v>10669</v>
      </c>
      <c r="K48" s="148">
        <v>9330</v>
      </c>
      <c r="L48" s="52">
        <f t="shared" si="22"/>
        <v>9330</v>
      </c>
      <c r="M48" s="148">
        <v>9901</v>
      </c>
      <c r="N48" s="148">
        <v>9609</v>
      </c>
      <c r="O48" s="148">
        <v>9312</v>
      </c>
      <c r="P48" s="148">
        <v>9267</v>
      </c>
      <c r="Q48" s="52">
        <f t="shared" si="23"/>
        <v>9267</v>
      </c>
      <c r="R48" s="148">
        <v>9399</v>
      </c>
      <c r="S48" s="148">
        <v>9582</v>
      </c>
      <c r="T48" s="148">
        <v>8874</v>
      </c>
      <c r="U48" s="148">
        <v>8585</v>
      </c>
      <c r="V48" s="52">
        <f t="shared" si="24"/>
        <v>8585</v>
      </c>
    </row>
    <row r="49" spans="1:22" ht="17.25" customHeight="1">
      <c r="A49" s="8"/>
      <c r="B49" s="33" t="s">
        <v>52</v>
      </c>
      <c r="C49" s="153">
        <v>492</v>
      </c>
      <c r="D49" s="153">
        <v>506</v>
      </c>
      <c r="E49" s="153">
        <v>507</v>
      </c>
      <c r="F49" s="153">
        <v>444</v>
      </c>
      <c r="G49" s="83">
        <f>+F49</f>
        <v>444</v>
      </c>
      <c r="H49" s="153">
        <v>532</v>
      </c>
      <c r="I49" s="153">
        <v>585</v>
      </c>
      <c r="J49" s="153">
        <v>568</v>
      </c>
      <c r="K49" s="153">
        <v>423</v>
      </c>
      <c r="L49" s="83">
        <f t="shared" si="22"/>
        <v>423</v>
      </c>
      <c r="M49" s="153">
        <v>404</v>
      </c>
      <c r="N49" s="153">
        <v>383</v>
      </c>
      <c r="O49" s="153">
        <v>359</v>
      </c>
      <c r="P49" s="153">
        <v>328</v>
      </c>
      <c r="Q49" s="83">
        <f t="shared" si="23"/>
        <v>328</v>
      </c>
      <c r="R49" s="153">
        <v>398</v>
      </c>
      <c r="S49" s="153">
        <v>377</v>
      </c>
      <c r="T49" s="153">
        <v>340</v>
      </c>
      <c r="U49" s="153">
        <v>312</v>
      </c>
      <c r="V49" s="83">
        <f t="shared" si="24"/>
        <v>312</v>
      </c>
    </row>
    <row r="50" spans="1:22" ht="17.25" customHeight="1" thickBot="1">
      <c r="A50" s="8"/>
      <c r="B50" s="70" t="s">
        <v>54</v>
      </c>
      <c r="C50" s="77">
        <f aca="true" t="shared" si="25" ref="C50:H50">+C47-C48-C49</f>
        <v>32469</v>
      </c>
      <c r="D50" s="77">
        <f t="shared" si="25"/>
        <v>32249</v>
      </c>
      <c r="E50" s="77">
        <f t="shared" si="25"/>
        <v>30781</v>
      </c>
      <c r="F50" s="77">
        <f t="shared" si="25"/>
        <v>31873</v>
      </c>
      <c r="G50" s="77">
        <f t="shared" si="25"/>
        <v>31873</v>
      </c>
      <c r="H50" s="77">
        <f t="shared" si="25"/>
        <v>27517</v>
      </c>
      <c r="I50" s="77">
        <f>+I47-I48-I49</f>
        <v>26457</v>
      </c>
      <c r="J50" s="77">
        <f>+J47-J48-J49</f>
        <v>27786</v>
      </c>
      <c r="K50" s="77">
        <f>+K47-K48-K49</f>
        <v>22549</v>
      </c>
      <c r="L50" s="77">
        <f t="shared" si="22"/>
        <v>22549</v>
      </c>
      <c r="M50" s="77">
        <f>+M47-M48-M49</f>
        <v>25704</v>
      </c>
      <c r="N50" s="77">
        <f>+N47-N48-N49</f>
        <v>26356</v>
      </c>
      <c r="O50" s="77">
        <f>+O47-O48-O49</f>
        <v>28520</v>
      </c>
      <c r="P50" s="77">
        <f>+P47-P48-P49</f>
        <v>27922</v>
      </c>
      <c r="Q50" s="77">
        <f t="shared" si="23"/>
        <v>27922</v>
      </c>
      <c r="R50" s="77">
        <f>+R47-R48-R49</f>
        <v>27018</v>
      </c>
      <c r="S50" s="77">
        <f>+S47-S48-S49</f>
        <v>25674</v>
      </c>
      <c r="T50" s="77">
        <f>+T47-T48-T49</f>
        <v>24874</v>
      </c>
      <c r="U50" s="77">
        <f>+U47-U48-U49</f>
        <v>24385</v>
      </c>
      <c r="V50" s="77">
        <f t="shared" si="24"/>
        <v>24385</v>
      </c>
    </row>
    <row r="51" spans="1:22" ht="11.25" customHeight="1">
      <c r="A51" s="8"/>
      <c r="B51" s="12"/>
      <c r="C51" s="17"/>
      <c r="D51" s="17"/>
      <c r="E51" s="157"/>
      <c r="F51" s="1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7.25" customHeight="1">
      <c r="A52" s="8"/>
      <c r="B52" s="14" t="s">
        <v>55</v>
      </c>
      <c r="C52" s="17"/>
      <c r="D52" s="17"/>
      <c r="E52" s="157"/>
      <c r="F52" s="1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27.75" customHeight="1">
      <c r="A53" s="8"/>
      <c r="B53" s="212" t="s">
        <v>125</v>
      </c>
      <c r="C53" s="107">
        <v>25.2</v>
      </c>
      <c r="D53" s="107">
        <v>29.7</v>
      </c>
      <c r="E53" s="107">
        <v>12.4</v>
      </c>
      <c r="F53" s="107">
        <v>5.1</v>
      </c>
      <c r="G53" s="107">
        <v>18</v>
      </c>
      <c r="H53" s="107">
        <v>-20.8</v>
      </c>
      <c r="I53" s="107">
        <v>13.2</v>
      </c>
      <c r="J53" s="107">
        <v>-13.1</v>
      </c>
      <c r="K53" s="107">
        <v>-62</v>
      </c>
      <c r="L53" s="107">
        <v>-21.1</v>
      </c>
      <c r="M53" s="107">
        <v>22.6</v>
      </c>
      <c r="N53" s="107">
        <v>17.5</v>
      </c>
      <c r="O53" s="107">
        <v>25.1</v>
      </c>
      <c r="P53" s="107">
        <v>8.3</v>
      </c>
      <c r="Q53" s="107">
        <v>18.3</v>
      </c>
      <c r="R53" s="107">
        <v>22.3</v>
      </c>
      <c r="S53" s="107">
        <v>17.8</v>
      </c>
      <c r="T53" s="107">
        <v>7</v>
      </c>
      <c r="U53" s="107">
        <v>9.8</v>
      </c>
      <c r="V53" s="107">
        <v>14.4</v>
      </c>
    </row>
    <row r="54" spans="1:22" ht="29.25" customHeight="1" thickBot="1">
      <c r="A54" s="8"/>
      <c r="B54" s="175" t="s">
        <v>126</v>
      </c>
      <c r="C54" s="155">
        <v>34.3</v>
      </c>
      <c r="D54" s="155">
        <v>40.6</v>
      </c>
      <c r="E54" s="155">
        <v>17.1</v>
      </c>
      <c r="F54" s="155">
        <v>6.9</v>
      </c>
      <c r="G54" s="155">
        <v>24.5</v>
      </c>
      <c r="H54" s="155">
        <v>-28.1</v>
      </c>
      <c r="I54" s="155">
        <v>18.5</v>
      </c>
      <c r="J54" s="155">
        <v>-18.2</v>
      </c>
      <c r="K54" s="155">
        <v>-87.5</v>
      </c>
      <c r="L54" s="155">
        <v>-29.3</v>
      </c>
      <c r="M54" s="155">
        <v>32</v>
      </c>
      <c r="N54" s="155">
        <v>24.4</v>
      </c>
      <c r="O54" s="155">
        <v>34.1</v>
      </c>
      <c r="P54" s="155">
        <v>11.1</v>
      </c>
      <c r="Q54" s="155">
        <v>25.1</v>
      </c>
      <c r="R54" s="155">
        <v>30.4</v>
      </c>
      <c r="S54" s="155">
        <v>24.8</v>
      </c>
      <c r="T54" s="155">
        <v>9.7</v>
      </c>
      <c r="U54" s="155">
        <v>13.4</v>
      </c>
      <c r="V54" s="155">
        <v>19.8</v>
      </c>
    </row>
    <row r="55" spans="1:22" ht="17.25" customHeight="1">
      <c r="A55" s="8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7.25" customHeight="1">
      <c r="A56" s="8"/>
      <c r="B56" s="14" t="s">
        <v>56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7.25" customHeight="1">
      <c r="A57" s="8"/>
      <c r="B57" s="27" t="s">
        <v>57</v>
      </c>
      <c r="C57" s="78">
        <f aca="true" t="shared" si="26" ref="C57:H57">+C47/C63</f>
        <v>41.97</v>
      </c>
      <c r="D57" s="78">
        <f t="shared" si="26"/>
        <v>41.9</v>
      </c>
      <c r="E57" s="78">
        <f t="shared" si="26"/>
        <v>41.12</v>
      </c>
      <c r="F57" s="78">
        <f t="shared" si="26"/>
        <v>42.33</v>
      </c>
      <c r="G57" s="78">
        <f t="shared" si="26"/>
        <v>42.33</v>
      </c>
      <c r="H57" s="78">
        <f t="shared" si="26"/>
        <v>37.14</v>
      </c>
      <c r="I57" s="78">
        <f aca="true" t="shared" si="27" ref="I57:N57">+I47/I63</f>
        <v>35.99</v>
      </c>
      <c r="J57" s="78">
        <f t="shared" si="27"/>
        <v>37.47</v>
      </c>
      <c r="K57" s="78">
        <f t="shared" si="27"/>
        <v>27.75</v>
      </c>
      <c r="L57" s="78">
        <f t="shared" si="27"/>
        <v>27.75</v>
      </c>
      <c r="M57" s="78">
        <f t="shared" si="27"/>
        <v>31.19</v>
      </c>
      <c r="N57" s="78">
        <f t="shared" si="27"/>
        <v>31.02</v>
      </c>
      <c r="O57" s="78">
        <f aca="true" t="shared" si="28" ref="O57:T57">+O47/O63</f>
        <v>32.63</v>
      </c>
      <c r="P57" s="78">
        <f t="shared" si="28"/>
        <v>32.09</v>
      </c>
      <c r="Q57" s="78">
        <f t="shared" si="28"/>
        <v>32.09</v>
      </c>
      <c r="R57" s="78">
        <f t="shared" si="28"/>
        <v>31.88</v>
      </c>
      <c r="S57" s="78">
        <f t="shared" si="28"/>
        <v>30.04</v>
      </c>
      <c r="T57" s="78">
        <f t="shared" si="28"/>
        <v>28.78</v>
      </c>
      <c r="U57" s="78">
        <f>+U47/U63</f>
        <v>28.35</v>
      </c>
      <c r="V57" s="78">
        <f>+V47/V63</f>
        <v>28.35</v>
      </c>
    </row>
    <row r="58" spans="1:22" ht="17.25" customHeight="1" thickBot="1">
      <c r="A58" s="8"/>
      <c r="B58" s="70" t="s">
        <v>58</v>
      </c>
      <c r="C58" s="79">
        <f aca="true" t="shared" si="29" ref="C58:H58">+C50/C63</f>
        <v>30.97</v>
      </c>
      <c r="D58" s="79">
        <f t="shared" si="29"/>
        <v>30.82</v>
      </c>
      <c r="E58" s="79">
        <f t="shared" si="29"/>
        <v>30.16</v>
      </c>
      <c r="F58" s="79">
        <f t="shared" si="29"/>
        <v>31.23</v>
      </c>
      <c r="G58" s="79">
        <f t="shared" si="29"/>
        <v>31.23</v>
      </c>
      <c r="H58" s="79">
        <f t="shared" si="29"/>
        <v>27.15</v>
      </c>
      <c r="I58" s="79">
        <f>+I50/I63</f>
        <v>25.84</v>
      </c>
      <c r="J58" s="79">
        <f>+J50/J63</f>
        <v>26.68</v>
      </c>
      <c r="K58" s="79">
        <f>+K50/K63</f>
        <v>19.37</v>
      </c>
      <c r="L58" s="79">
        <f>+L50/L63</f>
        <v>19.37</v>
      </c>
      <c r="M58" s="79">
        <f>+M50/M63</f>
        <v>22.26</v>
      </c>
      <c r="N58" s="88">
        <v>22.49</v>
      </c>
      <c r="O58" s="88">
        <v>24.36</v>
      </c>
      <c r="P58" s="79">
        <f aca="true" t="shared" si="30" ref="P58:V58">+P50/P63</f>
        <v>23.88</v>
      </c>
      <c r="Q58" s="79">
        <f t="shared" si="30"/>
        <v>23.88</v>
      </c>
      <c r="R58" s="79">
        <f t="shared" si="30"/>
        <v>23.39</v>
      </c>
      <c r="S58" s="79">
        <f t="shared" si="30"/>
        <v>21.65</v>
      </c>
      <c r="T58" s="79">
        <f t="shared" si="30"/>
        <v>21</v>
      </c>
      <c r="U58" s="79">
        <f t="shared" si="30"/>
        <v>20.77</v>
      </c>
      <c r="V58" s="79">
        <f t="shared" si="30"/>
        <v>20.77</v>
      </c>
    </row>
    <row r="59" spans="1:22" ht="13.5" customHeight="1">
      <c r="A59" s="8"/>
      <c r="B59" s="1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7.25" customHeight="1">
      <c r="A60" s="8"/>
      <c r="B60" s="14" t="s">
        <v>59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7.25" customHeight="1">
      <c r="A61" s="8"/>
      <c r="B61" s="27" t="s">
        <v>70</v>
      </c>
      <c r="C61" s="107">
        <v>1215.5</v>
      </c>
      <c r="D61" s="107">
        <v>1215.9</v>
      </c>
      <c r="E61" s="107">
        <v>1162.2</v>
      </c>
      <c r="F61" s="107">
        <v>1162.4</v>
      </c>
      <c r="G61" s="69">
        <f>+F61</f>
        <v>1162.4</v>
      </c>
      <c r="H61" s="107">
        <v>1162.5</v>
      </c>
      <c r="I61" s="107">
        <v>1174.2</v>
      </c>
      <c r="J61" s="107">
        <v>1134.2</v>
      </c>
      <c r="K61" s="107">
        <v>1184.6</v>
      </c>
      <c r="L61" s="69">
        <f>+K61</f>
        <v>1184.6</v>
      </c>
      <c r="M61" s="107">
        <v>1184.6</v>
      </c>
      <c r="N61" s="107">
        <v>1184.8</v>
      </c>
      <c r="O61" s="107">
        <v>1185</v>
      </c>
      <c r="P61" s="107">
        <v>1185.4</v>
      </c>
      <c r="Q61" s="69">
        <f>+P61</f>
        <v>1185.4</v>
      </c>
      <c r="R61" s="107">
        <v>1185.8</v>
      </c>
      <c r="S61" s="107">
        <v>1186.1</v>
      </c>
      <c r="T61" s="107">
        <v>1186.1</v>
      </c>
      <c r="U61" s="107">
        <v>1186.1</v>
      </c>
      <c r="V61" s="69">
        <f>+U61</f>
        <v>1186.1</v>
      </c>
    </row>
    <row r="62" spans="1:22" ht="17.25" customHeight="1">
      <c r="A62" s="8"/>
      <c r="B62" s="35" t="s">
        <v>171</v>
      </c>
      <c r="C62" s="95">
        <v>-167</v>
      </c>
      <c r="D62" s="95">
        <v>-169.4</v>
      </c>
      <c r="E62" s="95">
        <v>-141.6</v>
      </c>
      <c r="F62" s="95">
        <v>-141.8</v>
      </c>
      <c r="G62" s="64">
        <f>+F62</f>
        <v>-141.8</v>
      </c>
      <c r="H62" s="95">
        <v>-149</v>
      </c>
      <c r="I62" s="95">
        <v>-150.5</v>
      </c>
      <c r="J62" s="95">
        <v>-92.8</v>
      </c>
      <c r="K62" s="95">
        <v>-20.7</v>
      </c>
      <c r="L62" s="64">
        <f>+K62</f>
        <v>-20.7</v>
      </c>
      <c r="M62" s="95">
        <v>-30</v>
      </c>
      <c r="N62" s="95">
        <v>-13.2</v>
      </c>
      <c r="O62" s="95">
        <v>-14.6</v>
      </c>
      <c r="P62" s="95">
        <v>-16.2</v>
      </c>
      <c r="Q62" s="64">
        <f>+P62</f>
        <v>-16.2</v>
      </c>
      <c r="R62" s="95">
        <v>-30.9</v>
      </c>
      <c r="S62" s="95">
        <v>0</v>
      </c>
      <c r="T62" s="95">
        <v>-1.8</v>
      </c>
      <c r="U62" s="95">
        <v>-12.2</v>
      </c>
      <c r="V62" s="64">
        <f>+U62</f>
        <v>-12.2</v>
      </c>
    </row>
    <row r="63" spans="1:22" ht="17.25" customHeight="1" thickBot="1">
      <c r="A63" s="8"/>
      <c r="B63" s="70" t="s">
        <v>60</v>
      </c>
      <c r="C63" s="155">
        <v>1048.5</v>
      </c>
      <c r="D63" s="155">
        <v>1046.5</v>
      </c>
      <c r="E63" s="155">
        <v>1020.6</v>
      </c>
      <c r="F63" s="155">
        <v>1020.6</v>
      </c>
      <c r="G63" s="76">
        <f>SUM(G61:G62)</f>
        <v>1020.6</v>
      </c>
      <c r="H63" s="76">
        <f>SUM(H61:H62)</f>
        <v>1013.5</v>
      </c>
      <c r="I63" s="76">
        <f>SUM(I61:I62)</f>
        <v>1023.7</v>
      </c>
      <c r="J63" s="76">
        <f>SUM(J61:J62)</f>
        <v>1041.4</v>
      </c>
      <c r="K63" s="76">
        <f>SUM(K61:K62)</f>
        <v>1163.9</v>
      </c>
      <c r="L63" s="76">
        <f>+K63</f>
        <v>1163.9</v>
      </c>
      <c r="M63" s="76">
        <f>SUM(M61:M62)</f>
        <v>1154.6</v>
      </c>
      <c r="N63" s="76">
        <f>SUM(N61:N62)</f>
        <v>1171.6</v>
      </c>
      <c r="O63" s="76">
        <f>SUM(O61:O62)</f>
        <v>1170.4</v>
      </c>
      <c r="P63" s="76">
        <f>SUM(P61:P62)</f>
        <v>1169.2</v>
      </c>
      <c r="Q63" s="76">
        <f>+P63</f>
        <v>1169.2</v>
      </c>
      <c r="R63" s="76">
        <f>SUM(R61:R62)</f>
        <v>1154.9</v>
      </c>
      <c r="S63" s="76">
        <f>SUM(S61:S62)</f>
        <v>1186.1</v>
      </c>
      <c r="T63" s="76">
        <f>SUM(T61:T62)</f>
        <v>1184.3</v>
      </c>
      <c r="U63" s="76">
        <f>SUM(U61:U62)</f>
        <v>1173.9</v>
      </c>
      <c r="V63" s="76">
        <f>+U63</f>
        <v>1173.9</v>
      </c>
    </row>
    <row r="64" spans="1:22" ht="17.25" customHeight="1">
      <c r="A64" s="8"/>
      <c r="B64" s="12"/>
      <c r="C64" s="17"/>
      <c r="D64" s="17"/>
      <c r="E64" s="157"/>
      <c r="F64" s="15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7.25" customHeight="1">
      <c r="A65" s="8"/>
      <c r="B65" s="14" t="s">
        <v>200</v>
      </c>
      <c r="C65" s="17"/>
      <c r="D65" s="17"/>
      <c r="E65" s="157"/>
      <c r="F65" s="15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7.25" customHeight="1">
      <c r="A66" s="8"/>
      <c r="B66" s="27" t="s">
        <v>61</v>
      </c>
      <c r="C66" s="148">
        <v>271293</v>
      </c>
      <c r="D66" s="148">
        <v>296416</v>
      </c>
      <c r="E66" s="148">
        <v>298688</v>
      </c>
      <c r="F66" s="28">
        <v>312068</v>
      </c>
      <c r="G66" s="28">
        <v>312068</v>
      </c>
      <c r="H66" s="148">
        <v>301009</v>
      </c>
      <c r="I66" s="148">
        <v>301817</v>
      </c>
      <c r="J66" s="148">
        <v>308142</v>
      </c>
      <c r="K66" s="148">
        <v>257467</v>
      </c>
      <c r="L66" s="118">
        <f>+K66</f>
        <v>257467</v>
      </c>
      <c r="M66" s="148">
        <v>260831</v>
      </c>
      <c r="N66" s="148">
        <v>234884</v>
      </c>
      <c r="O66" s="148">
        <v>221983</v>
      </c>
      <c r="P66" s="148">
        <v>221609</v>
      </c>
      <c r="Q66" s="118">
        <v>221609</v>
      </c>
      <c r="R66" s="148">
        <v>229111</v>
      </c>
      <c r="S66" s="148">
        <v>232964</v>
      </c>
      <c r="T66" s="148">
        <v>227683</v>
      </c>
      <c r="U66" s="148">
        <v>218702</v>
      </c>
      <c r="V66" s="118">
        <f>U66</f>
        <v>218702</v>
      </c>
    </row>
    <row r="67" spans="1:22" ht="17.25" customHeight="1">
      <c r="A67" s="8"/>
      <c r="B67" s="27" t="s">
        <v>62</v>
      </c>
      <c r="C67" s="148">
        <v>35841</v>
      </c>
      <c r="D67" s="148">
        <v>38617</v>
      </c>
      <c r="E67" s="148">
        <v>35888</v>
      </c>
      <c r="F67" s="28">
        <v>34737</v>
      </c>
      <c r="G67" s="28">
        <v>34737</v>
      </c>
      <c r="H67" s="148">
        <v>29361</v>
      </c>
      <c r="I67" s="148">
        <v>30795</v>
      </c>
      <c r="J67" s="148">
        <v>32170</v>
      </c>
      <c r="K67" s="148">
        <v>34208</v>
      </c>
      <c r="L67" s="118">
        <f>+K67</f>
        <v>34208</v>
      </c>
      <c r="M67" s="148">
        <v>36744</v>
      </c>
      <c r="N67" s="148">
        <v>36389</v>
      </c>
      <c r="O67" s="148">
        <v>36457</v>
      </c>
      <c r="P67" s="148">
        <v>36207</v>
      </c>
      <c r="Q67" s="118">
        <v>36207</v>
      </c>
      <c r="R67" s="148">
        <v>37467</v>
      </c>
      <c r="S67" s="148">
        <v>37990</v>
      </c>
      <c r="T67" s="148">
        <v>37928</v>
      </c>
      <c r="U67" s="148">
        <v>37725</v>
      </c>
      <c r="V67" s="118">
        <f>U67</f>
        <v>37725</v>
      </c>
    </row>
    <row r="68" spans="1:22" ht="17.25" customHeight="1" thickBot="1">
      <c r="A68" s="8"/>
      <c r="B68" s="70" t="s">
        <v>108</v>
      </c>
      <c r="C68" s="154">
        <v>35841</v>
      </c>
      <c r="D68" s="154">
        <v>38617</v>
      </c>
      <c r="E68" s="154">
        <v>35888</v>
      </c>
      <c r="F68" s="72">
        <v>45102</v>
      </c>
      <c r="G68" s="72">
        <v>45102</v>
      </c>
      <c r="H68" s="154">
        <v>41077</v>
      </c>
      <c r="I68" s="154">
        <v>43145</v>
      </c>
      <c r="J68" s="154">
        <v>44891</v>
      </c>
      <c r="K68" s="154">
        <v>46090</v>
      </c>
      <c r="L68" s="183">
        <f>+K68</f>
        <v>46090</v>
      </c>
      <c r="M68" s="154">
        <v>48680</v>
      </c>
      <c r="N68" s="154">
        <v>46992</v>
      </c>
      <c r="O68" s="154">
        <v>46500</v>
      </c>
      <c r="P68" s="154">
        <v>45728</v>
      </c>
      <c r="Q68" s="183">
        <v>45728</v>
      </c>
      <c r="R68" s="154">
        <v>49543</v>
      </c>
      <c r="S68" s="154">
        <v>50794</v>
      </c>
      <c r="T68" s="154">
        <v>49863</v>
      </c>
      <c r="U68" s="154">
        <v>47799</v>
      </c>
      <c r="V68" s="183">
        <f>U68</f>
        <v>47799</v>
      </c>
    </row>
    <row r="69" spans="1:22" ht="17.25" customHeight="1">
      <c r="A69" s="8"/>
      <c r="B69" s="12"/>
      <c r="C69" s="17"/>
      <c r="D69" s="157"/>
      <c r="E69" s="157"/>
      <c r="F69" s="17"/>
      <c r="G69" s="17"/>
      <c r="H69" s="157"/>
      <c r="I69" s="17"/>
      <c r="J69" s="17"/>
      <c r="K69" s="17"/>
      <c r="L69" s="17"/>
      <c r="M69" s="157"/>
      <c r="N69" s="157"/>
      <c r="O69" s="157"/>
      <c r="P69" s="17"/>
      <c r="Q69" s="17"/>
      <c r="R69" s="157"/>
      <c r="S69" s="157"/>
      <c r="T69" s="157"/>
      <c r="U69" s="17"/>
      <c r="V69" s="17"/>
    </row>
    <row r="70" spans="1:22" ht="17.25" customHeight="1">
      <c r="A70" s="8"/>
      <c r="B70" s="27" t="s">
        <v>63</v>
      </c>
      <c r="C70" s="107">
        <v>13.2</v>
      </c>
      <c r="D70" s="107">
        <v>13</v>
      </c>
      <c r="E70" s="107">
        <v>12</v>
      </c>
      <c r="F70" s="29">
        <v>11.1</v>
      </c>
      <c r="G70" s="29">
        <v>11.1</v>
      </c>
      <c r="H70" s="107">
        <v>9.8</v>
      </c>
      <c r="I70" s="107">
        <v>10.2</v>
      </c>
      <c r="J70" s="107">
        <v>10.4</v>
      </c>
      <c r="K70" s="107">
        <v>13.3</v>
      </c>
      <c r="L70" s="184">
        <f>+K70</f>
        <v>13.3</v>
      </c>
      <c r="M70" s="107">
        <v>14.1</v>
      </c>
      <c r="N70" s="107">
        <v>15.5</v>
      </c>
      <c r="O70" s="107">
        <v>16.4</v>
      </c>
      <c r="P70" s="107">
        <v>16.3</v>
      </c>
      <c r="Q70" s="184">
        <v>16.3</v>
      </c>
      <c r="R70" s="107">
        <v>16.4</v>
      </c>
      <c r="S70" s="107">
        <v>16.3</v>
      </c>
      <c r="T70" s="107">
        <v>16.7</v>
      </c>
      <c r="U70" s="107">
        <v>17.2</v>
      </c>
      <c r="V70" s="184">
        <v>17.2</v>
      </c>
    </row>
    <row r="71" spans="1:22" ht="17.25" customHeight="1" thickBot="1">
      <c r="A71" s="8"/>
      <c r="B71" s="70" t="s">
        <v>64</v>
      </c>
      <c r="C71" s="155">
        <v>17.3</v>
      </c>
      <c r="D71" s="155">
        <v>16.3</v>
      </c>
      <c r="E71" s="155">
        <v>15.3</v>
      </c>
      <c r="F71" s="71">
        <v>14.5</v>
      </c>
      <c r="G71" s="71">
        <v>14.5</v>
      </c>
      <c r="H71" s="155">
        <v>13.6</v>
      </c>
      <c r="I71" s="155">
        <v>14.3</v>
      </c>
      <c r="J71" s="155">
        <v>14.6</v>
      </c>
      <c r="K71" s="155">
        <v>17.9</v>
      </c>
      <c r="L71" s="185">
        <f>+K71</f>
        <v>17.9</v>
      </c>
      <c r="M71" s="155">
        <v>18.7</v>
      </c>
      <c r="N71" s="155">
        <v>20</v>
      </c>
      <c r="O71" s="155">
        <v>20.9</v>
      </c>
      <c r="P71" s="155">
        <v>20.6</v>
      </c>
      <c r="Q71" s="185">
        <v>20.6</v>
      </c>
      <c r="R71" s="155">
        <v>21.6</v>
      </c>
      <c r="S71" s="155">
        <v>21.8</v>
      </c>
      <c r="T71" s="155">
        <v>21.9</v>
      </c>
      <c r="U71" s="155">
        <v>21.9</v>
      </c>
      <c r="V71" s="185">
        <v>21.9</v>
      </c>
    </row>
    <row r="72" spans="1:22" ht="17.25" customHeight="1">
      <c r="A72" s="8"/>
      <c r="B72" s="22"/>
      <c r="C72" s="156"/>
      <c r="D72" s="156"/>
      <c r="E72" s="156"/>
      <c r="F72" s="156"/>
      <c r="G72" s="23"/>
      <c r="H72" s="156"/>
      <c r="I72" s="156"/>
      <c r="J72" s="156"/>
      <c r="K72" s="156"/>
      <c r="L72" s="23"/>
      <c r="M72" s="156"/>
      <c r="N72" s="156"/>
      <c r="O72" s="156"/>
      <c r="P72" s="156"/>
      <c r="Q72" s="23"/>
      <c r="R72" s="156"/>
      <c r="S72" s="156"/>
      <c r="T72" s="156"/>
      <c r="U72" s="156"/>
      <c r="V72" s="23"/>
    </row>
    <row r="73" spans="1:22" ht="17.25" customHeight="1">
      <c r="A73" s="8"/>
      <c r="B73" s="14" t="s">
        <v>66</v>
      </c>
      <c r="C73" s="157"/>
      <c r="D73" s="157"/>
      <c r="E73" s="157"/>
      <c r="F73" s="157"/>
      <c r="G73" s="17"/>
      <c r="H73" s="157"/>
      <c r="I73" s="157"/>
      <c r="J73" s="157"/>
      <c r="K73" s="157"/>
      <c r="L73" s="17"/>
      <c r="M73" s="157"/>
      <c r="N73" s="157"/>
      <c r="O73" s="157"/>
      <c r="P73" s="157"/>
      <c r="Q73" s="17"/>
      <c r="R73" s="157"/>
      <c r="S73" s="157"/>
      <c r="T73" s="157"/>
      <c r="U73" s="157"/>
      <c r="V73" s="17"/>
    </row>
    <row r="74" spans="1:22" ht="17.25" customHeight="1" thickBot="1">
      <c r="A74" s="8"/>
      <c r="B74" s="70" t="s">
        <v>67</v>
      </c>
      <c r="C74" s="77">
        <f>+'Core Results'!C45</f>
        <v>45300</v>
      </c>
      <c r="D74" s="77">
        <f>+'Core Results'!D45</f>
        <v>45600</v>
      </c>
      <c r="E74" s="77">
        <f>+'Core Results'!E45</f>
        <v>47200</v>
      </c>
      <c r="F74" s="77">
        <f>+'Core Results'!F45</f>
        <v>48100</v>
      </c>
      <c r="G74" s="77">
        <f>+'Core Results'!G45</f>
        <v>48100</v>
      </c>
      <c r="H74" s="77">
        <f>+'Core Results'!H45</f>
        <v>48700</v>
      </c>
      <c r="I74" s="77">
        <f>+'Core Results'!I45</f>
        <v>49000</v>
      </c>
      <c r="J74" s="77">
        <f>+'Core Results'!J45</f>
        <v>50300</v>
      </c>
      <c r="K74" s="77">
        <f>+'Core Results'!K45</f>
        <v>47800</v>
      </c>
      <c r="L74" s="77">
        <f>+'Core Results'!L45</f>
        <v>47800</v>
      </c>
      <c r="M74" s="77">
        <f>+'Core Results'!M45</f>
        <v>46700</v>
      </c>
      <c r="N74" s="77">
        <f>+'Core Results'!N45</f>
        <v>46700</v>
      </c>
      <c r="O74" s="77">
        <f>+'Core Results'!O45</f>
        <v>47400</v>
      </c>
      <c r="P74" s="77">
        <f>+'Core Results'!P45</f>
        <v>47600</v>
      </c>
      <c r="Q74" s="77">
        <f>+'Core Results'!Q45</f>
        <v>47600</v>
      </c>
      <c r="R74" s="77">
        <f>+'Core Results'!R45</f>
        <v>48300</v>
      </c>
      <c r="S74" s="77">
        <f>+'Core Results'!S45</f>
        <v>49200</v>
      </c>
      <c r="T74" s="77">
        <f>+'Core Results'!T45</f>
        <v>50500</v>
      </c>
      <c r="U74" s="77">
        <f>+'Core Results'!U45</f>
        <v>50100</v>
      </c>
      <c r="V74" s="77">
        <f>+'Core Results'!V45</f>
        <v>50100</v>
      </c>
    </row>
    <row r="75" spans="1:22" ht="11.25" customHeight="1">
      <c r="A75" s="8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17.2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11.25" customHeight="1">
      <c r="A77" s="8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21" customFormat="1" ht="17.25" customHeight="1">
      <c r="A78" s="332" t="s">
        <v>115</v>
      </c>
      <c r="B78" s="13" t="s">
        <v>135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21" customFormat="1" ht="20.25" customHeight="1">
      <c r="A79" s="332" t="s">
        <v>122</v>
      </c>
      <c r="B79" s="13" t="s">
        <v>136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42" max="255" man="1"/>
  </rowBreaks>
  <ignoredErrors>
    <ignoredError sqref="Q11 Q16:Q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99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10" t="s">
        <v>180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7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" customHeight="1" thickTop="1">
      <c r="A5" s="8"/>
      <c r="B5" s="19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5" customHeight="1">
      <c r="A6" s="8"/>
      <c r="B6" s="14" t="s">
        <v>118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1" customFormat="1" ht="17.25" customHeight="1" thickBot="1">
      <c r="A7" s="8"/>
      <c r="B7" s="31" t="s">
        <v>16</v>
      </c>
      <c r="C7" s="145">
        <v>661</v>
      </c>
      <c r="D7" s="145">
        <v>789</v>
      </c>
      <c r="E7" s="145">
        <v>515</v>
      </c>
      <c r="F7" s="145">
        <v>425</v>
      </c>
      <c r="G7" s="49">
        <f>SUM(C7:F7)</f>
        <v>2390</v>
      </c>
      <c r="H7" s="145">
        <v>-46</v>
      </c>
      <c r="I7" s="145">
        <v>660</v>
      </c>
      <c r="J7" s="145">
        <v>374</v>
      </c>
      <c r="K7" s="145">
        <v>-356</v>
      </c>
      <c r="L7" s="49">
        <f>SUM(H7:K7)</f>
        <v>632</v>
      </c>
      <c r="M7" s="145">
        <v>6</v>
      </c>
      <c r="N7" s="145">
        <v>434</v>
      </c>
      <c r="O7" s="145">
        <v>765</v>
      </c>
      <c r="P7" s="145">
        <v>637</v>
      </c>
      <c r="Q7" s="49">
        <f>SUM(M7:P7)</f>
        <v>1842</v>
      </c>
      <c r="R7" s="145">
        <v>631</v>
      </c>
      <c r="S7" s="145">
        <v>502</v>
      </c>
      <c r="T7" s="145">
        <v>582</v>
      </c>
      <c r="U7" s="145">
        <v>617</v>
      </c>
      <c r="V7" s="49">
        <f>SUM(R7:U7)</f>
        <v>2332</v>
      </c>
    </row>
    <row r="8" spans="1:22" s="21" customFormat="1" ht="17.25" customHeight="1" thickBot="1">
      <c r="A8" s="8"/>
      <c r="B8" s="31" t="s">
        <v>17</v>
      </c>
      <c r="C8" s="145">
        <v>0</v>
      </c>
      <c r="D8" s="145">
        <v>0</v>
      </c>
      <c r="E8" s="145">
        <v>0</v>
      </c>
      <c r="F8" s="145">
        <v>0</v>
      </c>
      <c r="G8" s="49">
        <f aca="true" t="shared" si="0" ref="G8:G13">SUM(C8:F8)</f>
        <v>0</v>
      </c>
      <c r="H8" s="145">
        <v>0</v>
      </c>
      <c r="I8" s="145">
        <v>0</v>
      </c>
      <c r="J8" s="145">
        <v>0</v>
      </c>
      <c r="K8" s="145">
        <v>0</v>
      </c>
      <c r="L8" s="49">
        <f aca="true" t="shared" si="1" ref="L8:L14">SUM(H8:K8)</f>
        <v>0</v>
      </c>
      <c r="M8" s="145">
        <v>0</v>
      </c>
      <c r="N8" s="145">
        <v>0</v>
      </c>
      <c r="O8" s="145">
        <v>0</v>
      </c>
      <c r="P8" s="145">
        <v>0</v>
      </c>
      <c r="Q8" s="49">
        <f aca="true" t="shared" si="2" ref="Q8:Q14">SUM(M8:P8)</f>
        <v>0</v>
      </c>
      <c r="R8" s="145">
        <v>0</v>
      </c>
      <c r="S8" s="145">
        <v>0</v>
      </c>
      <c r="T8" s="145">
        <v>0</v>
      </c>
      <c r="U8" s="145">
        <v>0</v>
      </c>
      <c r="V8" s="49">
        <f aca="true" t="shared" si="3" ref="V8:V14">SUM(R8:U8)</f>
        <v>0</v>
      </c>
    </row>
    <row r="9" spans="1:22" s="21" customFormat="1" ht="17.25" customHeight="1">
      <c r="A9" s="8"/>
      <c r="B9" s="33" t="s">
        <v>18</v>
      </c>
      <c r="C9" s="160">
        <v>316</v>
      </c>
      <c r="D9" s="160">
        <v>335</v>
      </c>
      <c r="E9" s="160">
        <v>291</v>
      </c>
      <c r="F9" s="160">
        <v>344</v>
      </c>
      <c r="G9" s="62">
        <f t="shared" si="0"/>
        <v>1286</v>
      </c>
      <c r="H9" s="160">
        <v>318</v>
      </c>
      <c r="I9" s="160">
        <v>354</v>
      </c>
      <c r="J9" s="160">
        <v>305</v>
      </c>
      <c r="K9" s="160">
        <v>78</v>
      </c>
      <c r="L9" s="62">
        <f t="shared" si="1"/>
        <v>1055</v>
      </c>
      <c r="M9" s="160">
        <v>317</v>
      </c>
      <c r="N9" s="160">
        <v>223</v>
      </c>
      <c r="O9" s="160">
        <v>286</v>
      </c>
      <c r="P9" s="160">
        <v>264</v>
      </c>
      <c r="Q9" s="62">
        <f t="shared" si="2"/>
        <v>1090</v>
      </c>
      <c r="R9" s="160">
        <v>282</v>
      </c>
      <c r="S9" s="160">
        <v>289</v>
      </c>
      <c r="T9" s="160">
        <v>261</v>
      </c>
      <c r="U9" s="160">
        <v>250</v>
      </c>
      <c r="V9" s="62">
        <f t="shared" si="3"/>
        <v>1082</v>
      </c>
    </row>
    <row r="10" spans="1:22" s="21" customFormat="1" ht="17.25" customHeight="1">
      <c r="A10" s="8"/>
      <c r="B10" s="27" t="s">
        <v>19</v>
      </c>
      <c r="C10" s="148">
        <v>107</v>
      </c>
      <c r="D10" s="148">
        <v>115</v>
      </c>
      <c r="E10" s="148">
        <v>145</v>
      </c>
      <c r="F10" s="148">
        <v>178</v>
      </c>
      <c r="G10" s="52">
        <f t="shared" si="0"/>
        <v>545</v>
      </c>
      <c r="H10" s="148">
        <v>140</v>
      </c>
      <c r="I10" s="148">
        <v>142</v>
      </c>
      <c r="J10" s="148">
        <v>137</v>
      </c>
      <c r="K10" s="148">
        <v>185</v>
      </c>
      <c r="L10" s="52">
        <f t="shared" si="1"/>
        <v>604</v>
      </c>
      <c r="M10" s="148">
        <v>147</v>
      </c>
      <c r="N10" s="148">
        <v>127</v>
      </c>
      <c r="O10" s="148">
        <v>123</v>
      </c>
      <c r="P10" s="148">
        <v>160</v>
      </c>
      <c r="Q10" s="52">
        <f t="shared" si="2"/>
        <v>557</v>
      </c>
      <c r="R10" s="148">
        <v>138</v>
      </c>
      <c r="S10" s="148">
        <v>148</v>
      </c>
      <c r="T10" s="148">
        <v>150</v>
      </c>
      <c r="U10" s="148">
        <v>147</v>
      </c>
      <c r="V10" s="52">
        <f t="shared" si="3"/>
        <v>583</v>
      </c>
    </row>
    <row r="11" spans="1:22" s="21" customFormat="1" ht="17.25" customHeight="1">
      <c r="A11" s="8"/>
      <c r="B11" s="32" t="s">
        <v>20</v>
      </c>
      <c r="C11" s="159">
        <v>53</v>
      </c>
      <c r="D11" s="159">
        <v>48</v>
      </c>
      <c r="E11" s="159">
        <v>48</v>
      </c>
      <c r="F11" s="159">
        <v>60</v>
      </c>
      <c r="G11" s="63">
        <f t="shared" si="0"/>
        <v>209</v>
      </c>
      <c r="H11" s="159">
        <v>40</v>
      </c>
      <c r="I11" s="159">
        <v>40</v>
      </c>
      <c r="J11" s="159">
        <v>41</v>
      </c>
      <c r="K11" s="159">
        <v>37</v>
      </c>
      <c r="L11" s="63">
        <f t="shared" si="1"/>
        <v>158</v>
      </c>
      <c r="M11" s="159">
        <v>32</v>
      </c>
      <c r="N11" s="159">
        <v>29</v>
      </c>
      <c r="O11" s="159">
        <v>45</v>
      </c>
      <c r="P11" s="159">
        <v>54</v>
      </c>
      <c r="Q11" s="63">
        <f t="shared" si="2"/>
        <v>160</v>
      </c>
      <c r="R11" s="159">
        <v>45</v>
      </c>
      <c r="S11" s="159">
        <v>43</v>
      </c>
      <c r="T11" s="159">
        <v>36</v>
      </c>
      <c r="U11" s="159">
        <v>40</v>
      </c>
      <c r="V11" s="63">
        <f t="shared" si="3"/>
        <v>164</v>
      </c>
    </row>
    <row r="12" spans="1:22" s="21" customFormat="1" ht="17.25" customHeight="1">
      <c r="A12" s="8"/>
      <c r="B12" s="33" t="s">
        <v>21</v>
      </c>
      <c r="C12" s="83">
        <f>SUM(C10:C11)</f>
        <v>160</v>
      </c>
      <c r="D12" s="83">
        <f>SUM(D10:D11)</f>
        <v>163</v>
      </c>
      <c r="E12" s="83">
        <f>SUM(E10:E11)</f>
        <v>193</v>
      </c>
      <c r="F12" s="83">
        <f>SUM(F10:F11)</f>
        <v>238</v>
      </c>
      <c r="G12" s="59">
        <f t="shared" si="0"/>
        <v>754</v>
      </c>
      <c r="H12" s="83">
        <f>SUM(H10:H11)</f>
        <v>180</v>
      </c>
      <c r="I12" s="83">
        <f>SUM(I10:I11)</f>
        <v>182</v>
      </c>
      <c r="J12" s="83">
        <f>SUM(J10:J11)</f>
        <v>178</v>
      </c>
      <c r="K12" s="83">
        <f>SUM(K10:K11)</f>
        <v>222</v>
      </c>
      <c r="L12" s="59">
        <f t="shared" si="1"/>
        <v>762</v>
      </c>
      <c r="M12" s="59">
        <f>SUM(M10:M11)</f>
        <v>179</v>
      </c>
      <c r="N12" s="59">
        <f>SUM(N10:N11)</f>
        <v>156</v>
      </c>
      <c r="O12" s="59">
        <f>SUM(O10:O11)</f>
        <v>168</v>
      </c>
      <c r="P12" s="59">
        <f>SUM(P10:P11)</f>
        <v>214</v>
      </c>
      <c r="Q12" s="59">
        <f t="shared" si="2"/>
        <v>717</v>
      </c>
      <c r="R12" s="59">
        <f>SUM(R10:R11)</f>
        <v>183</v>
      </c>
      <c r="S12" s="59">
        <f>SUM(S10:S11)</f>
        <v>191</v>
      </c>
      <c r="T12" s="59">
        <f>SUM(T10:T11)</f>
        <v>186</v>
      </c>
      <c r="U12" s="59">
        <f>SUM(U10:U11)</f>
        <v>187</v>
      </c>
      <c r="V12" s="59">
        <f t="shared" si="3"/>
        <v>747</v>
      </c>
    </row>
    <row r="13" spans="1:22" s="21" customFormat="1" ht="17.25" customHeight="1" thickBot="1">
      <c r="A13" s="8"/>
      <c r="B13" s="31" t="s">
        <v>22</v>
      </c>
      <c r="C13" s="170">
        <f>C9+C12</f>
        <v>476</v>
      </c>
      <c r="D13" s="170">
        <f>D9+D12</f>
        <v>498</v>
      </c>
      <c r="E13" s="170">
        <f>E9+E12</f>
        <v>484</v>
      </c>
      <c r="F13" s="170">
        <f>F9+F12</f>
        <v>582</v>
      </c>
      <c r="G13" s="49">
        <f t="shared" si="0"/>
        <v>2040</v>
      </c>
      <c r="H13" s="170">
        <f>H9+H12</f>
        <v>498</v>
      </c>
      <c r="I13" s="170">
        <f>I9+I12</f>
        <v>536</v>
      </c>
      <c r="J13" s="170">
        <f>J9+J12</f>
        <v>483</v>
      </c>
      <c r="K13" s="170">
        <f>K9+K12</f>
        <v>300</v>
      </c>
      <c r="L13" s="49">
        <f t="shared" si="1"/>
        <v>1817</v>
      </c>
      <c r="M13" s="49">
        <f>M9+M12</f>
        <v>496</v>
      </c>
      <c r="N13" s="49">
        <f>N9+N12</f>
        <v>379</v>
      </c>
      <c r="O13" s="49">
        <f>O9+O12</f>
        <v>454</v>
      </c>
      <c r="P13" s="49">
        <f>P9+P12</f>
        <v>478</v>
      </c>
      <c r="Q13" s="49">
        <f t="shared" si="2"/>
        <v>1807</v>
      </c>
      <c r="R13" s="49">
        <f>R9+R12</f>
        <v>465</v>
      </c>
      <c r="S13" s="49">
        <f>S9+S12</f>
        <v>480</v>
      </c>
      <c r="T13" s="49">
        <f>T9+T12</f>
        <v>447</v>
      </c>
      <c r="U13" s="49">
        <f>U9+U12</f>
        <v>437</v>
      </c>
      <c r="V13" s="49">
        <f t="shared" si="3"/>
        <v>1829</v>
      </c>
    </row>
    <row r="14" spans="1:22" s="21" customFormat="1" ht="17.25" customHeight="1" thickBot="1">
      <c r="A14" s="8"/>
      <c r="B14" s="48" t="s">
        <v>114</v>
      </c>
      <c r="C14" s="170">
        <f>C7-C8-C13</f>
        <v>185</v>
      </c>
      <c r="D14" s="170">
        <f>D7-D8-D13</f>
        <v>291</v>
      </c>
      <c r="E14" s="170">
        <f>E7-E8-E13</f>
        <v>31</v>
      </c>
      <c r="F14" s="170">
        <f>F7-F8-F13</f>
        <v>-157</v>
      </c>
      <c r="G14" s="49">
        <f>SUM(C14:F14)</f>
        <v>350</v>
      </c>
      <c r="H14" s="170">
        <f>H7-H8-H13</f>
        <v>-544</v>
      </c>
      <c r="I14" s="170">
        <f>I7-I8-I13</f>
        <v>124</v>
      </c>
      <c r="J14" s="170">
        <f>J7-J8-J13</f>
        <v>-109</v>
      </c>
      <c r="K14" s="170">
        <f>K7-K8-K13</f>
        <v>-656</v>
      </c>
      <c r="L14" s="49">
        <f t="shared" si="1"/>
        <v>-1185</v>
      </c>
      <c r="M14" s="49">
        <f>M7-M8-M13</f>
        <v>-490</v>
      </c>
      <c r="N14" s="49">
        <f>N7-N8-N13</f>
        <v>55</v>
      </c>
      <c r="O14" s="49">
        <f>O7-O8-O13</f>
        <v>311</v>
      </c>
      <c r="P14" s="49">
        <f>P7-P8-P13</f>
        <v>159</v>
      </c>
      <c r="Q14" s="49">
        <f t="shared" si="2"/>
        <v>35</v>
      </c>
      <c r="R14" s="49">
        <f>R7-R8-R13</f>
        <v>166</v>
      </c>
      <c r="S14" s="49">
        <f>S7-S8-S13</f>
        <v>22</v>
      </c>
      <c r="T14" s="49">
        <f>T7-T8-T13</f>
        <v>135</v>
      </c>
      <c r="U14" s="49">
        <f>U7-U8-U13</f>
        <v>180</v>
      </c>
      <c r="V14" s="49">
        <f t="shared" si="3"/>
        <v>503</v>
      </c>
    </row>
    <row r="15" spans="1:22" ht="12" customHeight="1">
      <c r="A15" s="8"/>
      <c r="B15" s="19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15" customHeight="1">
      <c r="A16" s="8"/>
      <c r="B16" s="14" t="s">
        <v>119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7.25" customHeight="1">
      <c r="A17" s="8"/>
      <c r="B17" s="33" t="s">
        <v>45</v>
      </c>
      <c r="C17" s="60">
        <f>+C13/C7*100</f>
        <v>72</v>
      </c>
      <c r="D17" s="60">
        <f>+D13/D7*100</f>
        <v>63.1</v>
      </c>
      <c r="E17" s="60">
        <f>+E13/E7*100</f>
        <v>94</v>
      </c>
      <c r="F17" s="60">
        <f>+F13/F7*100</f>
        <v>136.9</v>
      </c>
      <c r="G17" s="60">
        <f>+G13/G7*100</f>
        <v>85.4</v>
      </c>
      <c r="H17" s="139">
        <v>0</v>
      </c>
      <c r="I17" s="60">
        <f>+I13/I7*100</f>
        <v>81.2</v>
      </c>
      <c r="J17" s="60">
        <f>+J13/J7*100</f>
        <v>129.1</v>
      </c>
      <c r="K17" s="139">
        <v>0</v>
      </c>
      <c r="L17" s="60">
        <f>+L13/L7*100</f>
        <v>287.5</v>
      </c>
      <c r="M17" s="139">
        <v>0</v>
      </c>
      <c r="N17" s="60">
        <f aca="true" t="shared" si="4" ref="N17:S17">+N13/N7*100</f>
        <v>87.3</v>
      </c>
      <c r="O17" s="60">
        <f t="shared" si="4"/>
        <v>59.3</v>
      </c>
      <c r="P17" s="60">
        <f t="shared" si="4"/>
        <v>75</v>
      </c>
      <c r="Q17" s="60">
        <f t="shared" si="4"/>
        <v>98.1</v>
      </c>
      <c r="R17" s="60">
        <f t="shared" si="4"/>
        <v>73.7</v>
      </c>
      <c r="S17" s="60">
        <f t="shared" si="4"/>
        <v>95.6</v>
      </c>
      <c r="T17" s="60">
        <f>+T13/T7*100</f>
        <v>76.8</v>
      </c>
      <c r="U17" s="60">
        <f>+U13/U7*100</f>
        <v>70.8</v>
      </c>
      <c r="V17" s="60">
        <f>+V13/V7*100</f>
        <v>78.4</v>
      </c>
    </row>
    <row r="18" spans="1:22" ht="17.25" customHeight="1" thickBot="1">
      <c r="A18" s="8"/>
      <c r="B18" s="70" t="s">
        <v>46</v>
      </c>
      <c r="C18" s="76">
        <f>+C14/C7*100</f>
        <v>28</v>
      </c>
      <c r="D18" s="76">
        <f>+D14/D7*100</f>
        <v>36.9</v>
      </c>
      <c r="E18" s="76">
        <f>+E14/E7*100</f>
        <v>6</v>
      </c>
      <c r="F18" s="76">
        <f>+F14/F7*100</f>
        <v>-36.9</v>
      </c>
      <c r="G18" s="76">
        <f>+G14/G7*100</f>
        <v>14.6</v>
      </c>
      <c r="H18" s="140">
        <v>0</v>
      </c>
      <c r="I18" s="76">
        <f>+I14/I7*100</f>
        <v>18.8</v>
      </c>
      <c r="J18" s="76">
        <f>+J14/J7*100</f>
        <v>-29.1</v>
      </c>
      <c r="K18" s="140">
        <v>0</v>
      </c>
      <c r="L18" s="76">
        <f>+L14/L7*100</f>
        <v>-187.5</v>
      </c>
      <c r="M18" s="140">
        <v>0</v>
      </c>
      <c r="N18" s="76">
        <f aca="true" t="shared" si="5" ref="N18:S18">+N14/N7*100</f>
        <v>12.7</v>
      </c>
      <c r="O18" s="76">
        <f t="shared" si="5"/>
        <v>40.7</v>
      </c>
      <c r="P18" s="76">
        <f t="shared" si="5"/>
        <v>25</v>
      </c>
      <c r="Q18" s="76">
        <f t="shared" si="5"/>
        <v>1.9</v>
      </c>
      <c r="R18" s="76">
        <f t="shared" si="5"/>
        <v>26.3</v>
      </c>
      <c r="S18" s="76">
        <f t="shared" si="5"/>
        <v>4.4</v>
      </c>
      <c r="T18" s="76">
        <f>+T14/T7*100</f>
        <v>23.2</v>
      </c>
      <c r="U18" s="76">
        <f>+U14/U7*100</f>
        <v>29.2</v>
      </c>
      <c r="V18" s="76">
        <f>+V14/V7*100</f>
        <v>21.6</v>
      </c>
    </row>
    <row r="19" spans="1:22" ht="10.5" customHeight="1">
      <c r="A19" s="8"/>
      <c r="B19" s="19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ht="17.25" customHeight="1">
      <c r="A20" s="8"/>
      <c r="B20" s="14" t="s">
        <v>65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21" customFormat="1" ht="30.75" customHeight="1" thickBot="1">
      <c r="A21" s="8"/>
      <c r="B21" s="175" t="s">
        <v>105</v>
      </c>
      <c r="C21" s="72">
        <v>2503</v>
      </c>
      <c r="D21" s="72">
        <v>2701</v>
      </c>
      <c r="E21" s="72">
        <v>2766</v>
      </c>
      <c r="F21" s="72">
        <v>2852</v>
      </c>
      <c r="G21" s="72">
        <v>2708</v>
      </c>
      <c r="H21" s="72">
        <v>2959</v>
      </c>
      <c r="I21" s="72">
        <v>2998</v>
      </c>
      <c r="J21" s="72">
        <v>3487</v>
      </c>
      <c r="K21" s="72">
        <v>3653</v>
      </c>
      <c r="L21" s="72">
        <v>3261</v>
      </c>
      <c r="M21" s="72">
        <v>3445</v>
      </c>
      <c r="N21" s="72">
        <v>3405</v>
      </c>
      <c r="O21" s="72">
        <v>3361</v>
      </c>
      <c r="P21" s="72">
        <v>3358</v>
      </c>
      <c r="Q21" s="72">
        <v>3388</v>
      </c>
      <c r="R21" s="72">
        <v>3366</v>
      </c>
      <c r="S21" s="72">
        <v>3508</v>
      </c>
      <c r="T21" s="72">
        <v>3595</v>
      </c>
      <c r="U21" s="72">
        <v>3426</v>
      </c>
      <c r="V21" s="72">
        <v>3439</v>
      </c>
    </row>
    <row r="22" spans="1:22" s="21" customFormat="1" ht="31.5" customHeight="1" thickBot="1">
      <c r="A22" s="8"/>
      <c r="B22" s="175" t="s">
        <v>104</v>
      </c>
      <c r="C22" s="155">
        <v>31.7</v>
      </c>
      <c r="D22" s="155">
        <v>45.1</v>
      </c>
      <c r="E22" s="155">
        <v>6.5</v>
      </c>
      <c r="F22" s="155">
        <v>-20.3</v>
      </c>
      <c r="G22" s="71">
        <v>14.9</v>
      </c>
      <c r="H22" s="155">
        <v>-72</v>
      </c>
      <c r="I22" s="155">
        <v>17.9</v>
      </c>
      <c r="J22" s="155">
        <v>-11.2</v>
      </c>
      <c r="K22" s="155">
        <v>-70.7</v>
      </c>
      <c r="L22" s="71">
        <v>-35</v>
      </c>
      <c r="M22" s="155">
        <v>-55.6</v>
      </c>
      <c r="N22" s="155">
        <v>7.6</v>
      </c>
      <c r="O22" s="155">
        <v>38</v>
      </c>
      <c r="P22" s="155">
        <v>20</v>
      </c>
      <c r="Q22" s="71">
        <v>2.1</v>
      </c>
      <c r="R22" s="380">
        <v>20.8</v>
      </c>
      <c r="S22" s="380">
        <v>3.6</v>
      </c>
      <c r="T22" s="380">
        <v>16</v>
      </c>
      <c r="U22" s="155">
        <v>22.1</v>
      </c>
      <c r="V22" s="71">
        <v>15.7</v>
      </c>
    </row>
    <row r="23" spans="1:22" ht="20.25" customHeight="1">
      <c r="A23" s="8"/>
      <c r="B23" s="19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ht="17.25" customHeight="1">
      <c r="A24" s="8"/>
      <c r="B24" s="14" t="s">
        <v>66</v>
      </c>
      <c r="C24" s="157"/>
      <c r="D24" s="157"/>
      <c r="E24" s="157"/>
      <c r="F24" s="157"/>
      <c r="G24" s="17"/>
      <c r="H24" s="157"/>
      <c r="I24" s="157"/>
      <c r="J24" s="157"/>
      <c r="K24" s="157"/>
      <c r="L24" s="17"/>
      <c r="M24" s="157"/>
      <c r="N24" s="157"/>
      <c r="O24" s="157"/>
      <c r="P24" s="157"/>
      <c r="Q24" s="17"/>
      <c r="R24" s="157"/>
      <c r="S24" s="157"/>
      <c r="T24" s="157"/>
      <c r="U24" s="157"/>
      <c r="V24" s="17"/>
    </row>
    <row r="25" spans="1:22" ht="17.25" customHeight="1" thickBot="1">
      <c r="A25" s="8"/>
      <c r="B25" s="70" t="s">
        <v>67</v>
      </c>
      <c r="C25" s="77">
        <f>+'Core Results'!C43</f>
        <v>3400</v>
      </c>
      <c r="D25" s="77">
        <f>+'Core Results'!D43</f>
        <v>3400</v>
      </c>
      <c r="E25" s="77">
        <f>+'Core Results'!E43</f>
        <v>3500</v>
      </c>
      <c r="F25" s="77">
        <f>+'Core Results'!F43</f>
        <v>3700</v>
      </c>
      <c r="G25" s="77">
        <f>+'Core Results'!G43</f>
        <v>3700</v>
      </c>
      <c r="H25" s="77">
        <f>+'Core Results'!H43</f>
        <v>3700</v>
      </c>
      <c r="I25" s="77">
        <f>+'Core Results'!I43</f>
        <v>3800</v>
      </c>
      <c r="J25" s="77">
        <f>+'Core Results'!J43</f>
        <v>3700</v>
      </c>
      <c r="K25" s="77">
        <f>+'Core Results'!K43</f>
        <v>3100</v>
      </c>
      <c r="L25" s="77">
        <f>+'Core Results'!L43</f>
        <v>3100</v>
      </c>
      <c r="M25" s="77">
        <f>+'Core Results'!M43</f>
        <v>3100</v>
      </c>
      <c r="N25" s="77">
        <f>+'Core Results'!N43</f>
        <v>3200</v>
      </c>
      <c r="O25" s="77">
        <f>+'Core Results'!O43</f>
        <v>3100</v>
      </c>
      <c r="P25" s="77">
        <f>+'Core Results'!P43</f>
        <v>3100</v>
      </c>
      <c r="Q25" s="77">
        <f>+'Core Results'!Q43</f>
        <v>3100</v>
      </c>
      <c r="R25" s="77">
        <f>+'Core Results'!R43</f>
        <v>2900</v>
      </c>
      <c r="S25" s="77">
        <f>+'Core Results'!S43</f>
        <v>2800</v>
      </c>
      <c r="T25" s="77">
        <f>+'Core Results'!T43</f>
        <v>2900</v>
      </c>
      <c r="U25" s="77">
        <f>+'Core Results'!U43</f>
        <v>2900</v>
      </c>
      <c r="V25" s="77">
        <f>+'Core Results'!V43</f>
        <v>2900</v>
      </c>
    </row>
    <row r="26" spans="1:22" ht="20.25" customHeight="1">
      <c r="A26" s="8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1" customFormat="1" ht="17.25" customHeight="1">
      <c r="A27" s="8"/>
      <c r="B27" s="14" t="s">
        <v>134</v>
      </c>
      <c r="C27" s="20"/>
      <c r="D27" s="20"/>
      <c r="E27" s="20"/>
      <c r="F27" s="15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1" customFormat="1" ht="17.25" customHeight="1">
      <c r="A28" s="8"/>
      <c r="B28" s="128" t="s">
        <v>132</v>
      </c>
      <c r="C28" s="220"/>
      <c r="D28" s="220"/>
      <c r="E28" s="220"/>
      <c r="F28" s="220"/>
      <c r="G28" s="220"/>
      <c r="H28" s="171">
        <v>395</v>
      </c>
      <c r="I28" s="171">
        <v>401</v>
      </c>
      <c r="J28" s="171">
        <v>429</v>
      </c>
      <c r="K28" s="171">
        <v>358</v>
      </c>
      <c r="L28" s="129">
        <f aca="true" t="shared" si="6" ref="L28:L33">SUM(H28:K28)</f>
        <v>1583</v>
      </c>
      <c r="M28" s="171">
        <v>331</v>
      </c>
      <c r="N28" s="171">
        <v>341</v>
      </c>
      <c r="O28" s="171">
        <v>344</v>
      </c>
      <c r="P28" s="171">
        <v>360</v>
      </c>
      <c r="Q28" s="129">
        <f aca="true" t="shared" si="7" ref="Q28:Q33">SUM(M28:P28)</f>
        <v>1376</v>
      </c>
      <c r="R28" s="171">
        <v>361</v>
      </c>
      <c r="S28" s="171">
        <v>360</v>
      </c>
      <c r="T28" s="171">
        <v>350</v>
      </c>
      <c r="U28" s="171">
        <v>341</v>
      </c>
      <c r="V28" s="129">
        <f aca="true" t="shared" si="8" ref="V28:V33">SUM(R28:U28)</f>
        <v>1412</v>
      </c>
    </row>
    <row r="29" spans="1:22" s="21" customFormat="1" ht="17.25" customHeight="1">
      <c r="A29" s="8"/>
      <c r="B29" s="130" t="s">
        <v>193</v>
      </c>
      <c r="C29" s="131"/>
      <c r="D29" s="131"/>
      <c r="E29" s="131"/>
      <c r="F29" s="131"/>
      <c r="G29" s="131"/>
      <c r="H29" s="352">
        <v>31</v>
      </c>
      <c r="I29" s="352">
        <v>69</v>
      </c>
      <c r="J29" s="352">
        <v>57</v>
      </c>
      <c r="K29" s="352">
        <v>75</v>
      </c>
      <c r="L29" s="132">
        <f t="shared" si="6"/>
        <v>232</v>
      </c>
      <c r="M29" s="352">
        <v>33</v>
      </c>
      <c r="N29" s="352">
        <v>32</v>
      </c>
      <c r="O29" s="352">
        <v>38</v>
      </c>
      <c r="P29" s="352">
        <v>66</v>
      </c>
      <c r="Q29" s="132">
        <f t="shared" si="7"/>
        <v>169</v>
      </c>
      <c r="R29" s="352">
        <v>37</v>
      </c>
      <c r="S29" s="352">
        <v>43</v>
      </c>
      <c r="T29" s="352">
        <v>30</v>
      </c>
      <c r="U29" s="352">
        <v>33</v>
      </c>
      <c r="V29" s="132">
        <f t="shared" si="8"/>
        <v>143</v>
      </c>
    </row>
    <row r="30" spans="1:22" s="21" customFormat="1" ht="17.25" customHeight="1">
      <c r="A30" s="8"/>
      <c r="B30" s="130" t="s">
        <v>133</v>
      </c>
      <c r="C30" s="131"/>
      <c r="D30" s="131"/>
      <c r="E30" s="131"/>
      <c r="F30" s="131"/>
      <c r="G30" s="131"/>
      <c r="H30" s="352">
        <v>19</v>
      </c>
      <c r="I30" s="352">
        <v>86</v>
      </c>
      <c r="J30" s="352">
        <v>31</v>
      </c>
      <c r="K30" s="352">
        <v>17</v>
      </c>
      <c r="L30" s="132">
        <f t="shared" si="6"/>
        <v>153</v>
      </c>
      <c r="M30" s="352">
        <v>-11</v>
      </c>
      <c r="N30" s="352">
        <v>37</v>
      </c>
      <c r="O30" s="352">
        <v>26</v>
      </c>
      <c r="P30" s="352">
        <v>168</v>
      </c>
      <c r="Q30" s="132">
        <f t="shared" si="7"/>
        <v>220</v>
      </c>
      <c r="R30" s="352">
        <v>16</v>
      </c>
      <c r="S30" s="352">
        <v>3</v>
      </c>
      <c r="T30" s="352">
        <v>41</v>
      </c>
      <c r="U30" s="352">
        <v>127</v>
      </c>
      <c r="V30" s="132">
        <f t="shared" si="8"/>
        <v>187</v>
      </c>
    </row>
    <row r="31" spans="1:22" s="21" customFormat="1" ht="17.25" customHeight="1">
      <c r="A31" s="8"/>
      <c r="B31" s="130" t="s">
        <v>194</v>
      </c>
      <c r="C31" s="131"/>
      <c r="D31" s="131"/>
      <c r="E31" s="131"/>
      <c r="F31" s="131"/>
      <c r="G31" s="131"/>
      <c r="H31" s="352">
        <v>22</v>
      </c>
      <c r="I31" s="352">
        <v>28</v>
      </c>
      <c r="J31" s="352">
        <v>-43</v>
      </c>
      <c r="K31" s="352">
        <v>-67</v>
      </c>
      <c r="L31" s="132">
        <f t="shared" si="6"/>
        <v>-60</v>
      </c>
      <c r="M31" s="352">
        <v>8</v>
      </c>
      <c r="N31" s="352">
        <v>35</v>
      </c>
      <c r="O31" s="352">
        <v>229</v>
      </c>
      <c r="P31" s="352">
        <v>66</v>
      </c>
      <c r="Q31" s="132">
        <f t="shared" si="7"/>
        <v>338</v>
      </c>
      <c r="R31" s="352">
        <v>-9</v>
      </c>
      <c r="S31" s="352">
        <v>23</v>
      </c>
      <c r="T31" s="352">
        <v>-3</v>
      </c>
      <c r="U31" s="352">
        <v>30</v>
      </c>
      <c r="V31" s="132">
        <f t="shared" si="8"/>
        <v>41</v>
      </c>
    </row>
    <row r="32" spans="1:22" s="21" customFormat="1" ht="17.25" customHeight="1">
      <c r="A32" s="8"/>
      <c r="B32" s="130" t="s">
        <v>124</v>
      </c>
      <c r="C32" s="131"/>
      <c r="D32" s="131"/>
      <c r="E32" s="131"/>
      <c r="F32" s="131"/>
      <c r="G32" s="131"/>
      <c r="H32" s="352">
        <v>-9</v>
      </c>
      <c r="I32" s="352">
        <v>57</v>
      </c>
      <c r="J32" s="352">
        <v>-109</v>
      </c>
      <c r="K32" s="352">
        <v>-595</v>
      </c>
      <c r="L32" s="132">
        <f t="shared" si="6"/>
        <v>-656</v>
      </c>
      <c r="M32" s="352">
        <v>-387</v>
      </c>
      <c r="N32" s="352">
        <v>-28</v>
      </c>
      <c r="O32" s="352">
        <v>97</v>
      </c>
      <c r="P32" s="352">
        <v>-47</v>
      </c>
      <c r="Q32" s="132">
        <f t="shared" si="7"/>
        <v>-365</v>
      </c>
      <c r="R32" s="352">
        <v>126</v>
      </c>
      <c r="S32" s="352">
        <v>46</v>
      </c>
      <c r="T32" s="352">
        <v>153</v>
      </c>
      <c r="U32" s="352">
        <v>95</v>
      </c>
      <c r="V32" s="132">
        <f t="shared" si="8"/>
        <v>420</v>
      </c>
    </row>
    <row r="33" spans="1:22" s="21" customFormat="1" ht="17.25" customHeight="1">
      <c r="A33" s="8"/>
      <c r="B33" s="32" t="s">
        <v>15</v>
      </c>
      <c r="C33" s="131"/>
      <c r="D33" s="131"/>
      <c r="E33" s="131"/>
      <c r="F33" s="131"/>
      <c r="G33" s="131"/>
      <c r="H33" s="352">
        <v>-504</v>
      </c>
      <c r="I33" s="352">
        <v>19</v>
      </c>
      <c r="J33" s="352">
        <v>9</v>
      </c>
      <c r="K33" s="352">
        <v>-144</v>
      </c>
      <c r="L33" s="132">
        <f t="shared" si="6"/>
        <v>-620</v>
      </c>
      <c r="M33" s="352">
        <v>32</v>
      </c>
      <c r="N33" s="352">
        <v>17</v>
      </c>
      <c r="O33" s="352">
        <v>31</v>
      </c>
      <c r="P33" s="352">
        <v>24</v>
      </c>
      <c r="Q33" s="132">
        <f t="shared" si="7"/>
        <v>104</v>
      </c>
      <c r="R33" s="352">
        <v>100</v>
      </c>
      <c r="S33" s="352">
        <v>27</v>
      </c>
      <c r="T33" s="352">
        <v>11</v>
      </c>
      <c r="U33" s="352">
        <v>-9</v>
      </c>
      <c r="V33" s="132">
        <f t="shared" si="8"/>
        <v>129</v>
      </c>
    </row>
    <row r="34" spans="1:22" ht="17.25" customHeight="1" thickBot="1">
      <c r="A34" s="8"/>
      <c r="B34" s="31" t="s">
        <v>16</v>
      </c>
      <c r="C34" s="111"/>
      <c r="D34" s="111"/>
      <c r="E34" s="111"/>
      <c r="F34" s="111"/>
      <c r="G34" s="111"/>
      <c r="H34" s="49">
        <f aca="true" t="shared" si="9" ref="H34:T34">IF((SUM(H28:H33))=H7,(SUM(H28:H33)),"Error")</f>
        <v>-46</v>
      </c>
      <c r="I34" s="49">
        <f t="shared" si="9"/>
        <v>660</v>
      </c>
      <c r="J34" s="49">
        <f t="shared" si="9"/>
        <v>374</v>
      </c>
      <c r="K34" s="49">
        <f t="shared" si="9"/>
        <v>-356</v>
      </c>
      <c r="L34" s="49">
        <f t="shared" si="9"/>
        <v>632</v>
      </c>
      <c r="M34" s="49">
        <f t="shared" si="9"/>
        <v>6</v>
      </c>
      <c r="N34" s="49">
        <f t="shared" si="9"/>
        <v>434</v>
      </c>
      <c r="O34" s="49">
        <f t="shared" si="9"/>
        <v>765</v>
      </c>
      <c r="P34" s="49">
        <f t="shared" si="9"/>
        <v>637</v>
      </c>
      <c r="Q34" s="49">
        <f t="shared" si="9"/>
        <v>1842</v>
      </c>
      <c r="R34" s="49">
        <f t="shared" si="9"/>
        <v>631</v>
      </c>
      <c r="S34" s="49">
        <f t="shared" si="9"/>
        <v>502</v>
      </c>
      <c r="T34" s="49">
        <f t="shared" si="9"/>
        <v>582</v>
      </c>
      <c r="U34" s="49">
        <f>IF((SUM(U28:U33))=U7,(SUM(U28:U33)),"Error")</f>
        <v>617</v>
      </c>
      <c r="V34" s="49">
        <f>IF((SUM(V28:V33))=V7,(SUM(V28:V33)),"Error")</f>
        <v>2332</v>
      </c>
    </row>
    <row r="35" spans="1:22" ht="15" customHeight="1">
      <c r="A35" s="8"/>
      <c r="B35" s="198"/>
      <c r="C35" s="221"/>
      <c r="D35" s="221"/>
      <c r="E35" s="221"/>
      <c r="F35" s="221"/>
      <c r="G35" s="221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</row>
    <row r="36" spans="1:22" ht="17.25" customHeight="1">
      <c r="A36" s="8"/>
      <c r="B36" s="14" t="s">
        <v>192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21" customFormat="1" ht="17.25" customHeight="1">
      <c r="A37" s="8"/>
      <c r="B37" s="27" t="s">
        <v>195</v>
      </c>
      <c r="C37" s="346"/>
      <c r="D37" s="346"/>
      <c r="E37" s="346"/>
      <c r="F37" s="346"/>
      <c r="G37" s="346"/>
      <c r="H37" s="148">
        <v>337</v>
      </c>
      <c r="I37" s="148">
        <v>342</v>
      </c>
      <c r="J37" s="148">
        <v>360</v>
      </c>
      <c r="K37" s="148">
        <v>278</v>
      </c>
      <c r="L37" s="52">
        <f>SUM(H37:K37)</f>
        <v>1317</v>
      </c>
      <c r="M37" s="148">
        <v>213</v>
      </c>
      <c r="N37" s="148">
        <v>246</v>
      </c>
      <c r="O37" s="148">
        <v>241</v>
      </c>
      <c r="P37" s="148">
        <v>385</v>
      </c>
      <c r="Q37" s="52">
        <f>SUM(M37:P37)</f>
        <v>1085</v>
      </c>
      <c r="R37" s="148">
        <v>250</v>
      </c>
      <c r="S37" s="148">
        <v>261</v>
      </c>
      <c r="T37" s="148">
        <v>299</v>
      </c>
      <c r="U37" s="148">
        <v>391</v>
      </c>
      <c r="V37" s="52">
        <f>SUM(R37:U37)</f>
        <v>1201</v>
      </c>
    </row>
    <row r="38" spans="1:22" s="21" customFormat="1" ht="17.25" customHeight="1">
      <c r="A38" s="8"/>
      <c r="B38" s="22" t="s">
        <v>196</v>
      </c>
      <c r="C38" s="347"/>
      <c r="D38" s="347"/>
      <c r="E38" s="347"/>
      <c r="F38" s="347"/>
      <c r="G38" s="347"/>
      <c r="H38" s="144">
        <v>174</v>
      </c>
      <c r="I38" s="144">
        <v>176</v>
      </c>
      <c r="J38" s="144">
        <v>169</v>
      </c>
      <c r="K38" s="144">
        <v>136</v>
      </c>
      <c r="L38" s="55">
        <f>SUM(H38:K38)</f>
        <v>655</v>
      </c>
      <c r="M38" s="144">
        <v>121</v>
      </c>
      <c r="N38" s="144">
        <v>111</v>
      </c>
      <c r="O38" s="144">
        <v>119</v>
      </c>
      <c r="P38" s="144">
        <v>116</v>
      </c>
      <c r="Q38" s="55">
        <f>SUM(M38:P38)</f>
        <v>467</v>
      </c>
      <c r="R38" s="144">
        <v>127</v>
      </c>
      <c r="S38" s="144">
        <v>128</v>
      </c>
      <c r="T38" s="144">
        <v>140</v>
      </c>
      <c r="U38" s="144">
        <v>130</v>
      </c>
      <c r="V38" s="55">
        <f>SUM(R38:U38)</f>
        <v>525</v>
      </c>
    </row>
    <row r="39" spans="1:22" s="21" customFormat="1" ht="17.25" customHeight="1">
      <c r="A39" s="8"/>
      <c r="B39" s="18" t="s">
        <v>197</v>
      </c>
      <c r="C39" s="348"/>
      <c r="D39" s="348"/>
      <c r="E39" s="348"/>
      <c r="F39" s="348"/>
      <c r="G39" s="348"/>
      <c r="H39" s="143">
        <v>13</v>
      </c>
      <c r="I39" s="143">
        <v>9</v>
      </c>
      <c r="J39" s="143">
        <v>7</v>
      </c>
      <c r="K39" s="143">
        <v>-59</v>
      </c>
      <c r="L39" s="57">
        <f>SUM(H39:K39)</f>
        <v>-30</v>
      </c>
      <c r="M39" s="143">
        <v>21</v>
      </c>
      <c r="N39" s="143">
        <v>42</v>
      </c>
      <c r="O39" s="143">
        <v>247</v>
      </c>
      <c r="P39" s="143">
        <v>114</v>
      </c>
      <c r="Q39" s="57">
        <f>SUM(M39:P39)</f>
        <v>424</v>
      </c>
      <c r="R39" s="143">
        <v>15</v>
      </c>
      <c r="S39" s="143">
        <v>34</v>
      </c>
      <c r="T39" s="143">
        <v>0</v>
      </c>
      <c r="U39" s="143">
        <v>10</v>
      </c>
      <c r="V39" s="57">
        <f>SUM(R39:U39)</f>
        <v>59</v>
      </c>
    </row>
    <row r="40" spans="1:22" s="21" customFormat="1" ht="17.25" customHeight="1">
      <c r="A40" s="8"/>
      <c r="B40" s="32" t="s">
        <v>9</v>
      </c>
      <c r="C40" s="349"/>
      <c r="D40" s="349"/>
      <c r="E40" s="349"/>
      <c r="F40" s="349"/>
      <c r="G40" s="349"/>
      <c r="H40" s="149">
        <v>-561</v>
      </c>
      <c r="I40" s="149">
        <v>76</v>
      </c>
      <c r="J40" s="149">
        <v>-53</v>
      </c>
      <c r="K40" s="149">
        <v>-116</v>
      </c>
      <c r="L40" s="53">
        <f>SUM(H40:K40)</f>
        <v>-654</v>
      </c>
      <c r="M40" s="149">
        <v>38</v>
      </c>
      <c r="N40" s="149">
        <v>63</v>
      </c>
      <c r="O40" s="149">
        <v>61</v>
      </c>
      <c r="P40" s="149">
        <v>69</v>
      </c>
      <c r="Q40" s="53">
        <f>SUM(M40:P40)</f>
        <v>231</v>
      </c>
      <c r="R40" s="149">
        <v>113</v>
      </c>
      <c r="S40" s="149">
        <v>33</v>
      </c>
      <c r="T40" s="149">
        <v>-10</v>
      </c>
      <c r="U40" s="149">
        <v>-9</v>
      </c>
      <c r="V40" s="53">
        <f>SUM(R40:U40)</f>
        <v>127</v>
      </c>
    </row>
    <row r="41" spans="1:22" s="21" customFormat="1" ht="33" customHeight="1" thickBot="1">
      <c r="A41" s="8"/>
      <c r="B41" s="48" t="s">
        <v>123</v>
      </c>
      <c r="C41" s="350"/>
      <c r="D41" s="350"/>
      <c r="E41" s="350"/>
      <c r="F41" s="350"/>
      <c r="G41" s="350"/>
      <c r="H41" s="49">
        <f aca="true" t="shared" si="10" ref="H41:T41">SUM(H37:H40)</f>
        <v>-37</v>
      </c>
      <c r="I41" s="49">
        <f t="shared" si="10"/>
        <v>603</v>
      </c>
      <c r="J41" s="49">
        <f t="shared" si="10"/>
        <v>483</v>
      </c>
      <c r="K41" s="49">
        <f t="shared" si="10"/>
        <v>239</v>
      </c>
      <c r="L41" s="49">
        <f t="shared" si="10"/>
        <v>1288</v>
      </c>
      <c r="M41" s="49">
        <f t="shared" si="10"/>
        <v>393</v>
      </c>
      <c r="N41" s="49">
        <f t="shared" si="10"/>
        <v>462</v>
      </c>
      <c r="O41" s="49">
        <f t="shared" si="10"/>
        <v>668</v>
      </c>
      <c r="P41" s="49">
        <f t="shared" si="10"/>
        <v>684</v>
      </c>
      <c r="Q41" s="49">
        <f t="shared" si="10"/>
        <v>2207</v>
      </c>
      <c r="R41" s="49">
        <f t="shared" si="10"/>
        <v>505</v>
      </c>
      <c r="S41" s="49">
        <f t="shared" si="10"/>
        <v>456</v>
      </c>
      <c r="T41" s="49">
        <f t="shared" si="10"/>
        <v>429</v>
      </c>
      <c r="U41" s="49">
        <f>SUM(U37:U40)</f>
        <v>522</v>
      </c>
      <c r="V41" s="49">
        <f>SUM(V37:V40)</f>
        <v>1912</v>
      </c>
    </row>
    <row r="42" spans="1:22" s="21" customFormat="1" ht="17.25" customHeight="1">
      <c r="A42" s="8"/>
      <c r="B42" s="177" t="s">
        <v>124</v>
      </c>
      <c r="C42" s="351"/>
      <c r="D42" s="351"/>
      <c r="E42" s="351"/>
      <c r="F42" s="351"/>
      <c r="G42" s="351"/>
      <c r="H42" s="68">
        <f>+H32</f>
        <v>-9</v>
      </c>
      <c r="I42" s="68">
        <f>+I32</f>
        <v>57</v>
      </c>
      <c r="J42" s="68">
        <f>+J32</f>
        <v>-109</v>
      </c>
      <c r="K42" s="68">
        <v>-595</v>
      </c>
      <c r="L42" s="68">
        <f>+L32</f>
        <v>-656</v>
      </c>
      <c r="M42" s="68">
        <f>+M32</f>
        <v>-387</v>
      </c>
      <c r="N42" s="68">
        <f aca="true" t="shared" si="11" ref="N42:V42">N32</f>
        <v>-28</v>
      </c>
      <c r="O42" s="68">
        <f t="shared" si="11"/>
        <v>97</v>
      </c>
      <c r="P42" s="68">
        <f t="shared" si="11"/>
        <v>-47</v>
      </c>
      <c r="Q42" s="68">
        <f t="shared" si="11"/>
        <v>-365</v>
      </c>
      <c r="R42" s="68">
        <f t="shared" si="11"/>
        <v>126</v>
      </c>
      <c r="S42" s="68">
        <f t="shared" si="11"/>
        <v>46</v>
      </c>
      <c r="T42" s="68">
        <f t="shared" si="11"/>
        <v>153</v>
      </c>
      <c r="U42" s="68">
        <f t="shared" si="11"/>
        <v>95</v>
      </c>
      <c r="V42" s="68">
        <f t="shared" si="11"/>
        <v>420</v>
      </c>
    </row>
    <row r="43" spans="1:22" s="21" customFormat="1" ht="17.25" customHeight="1" thickBot="1">
      <c r="A43" s="8"/>
      <c r="B43" s="31" t="s">
        <v>16</v>
      </c>
      <c r="C43" s="111"/>
      <c r="D43" s="111"/>
      <c r="E43" s="111"/>
      <c r="F43" s="111"/>
      <c r="G43" s="111"/>
      <c r="H43" s="49">
        <f aca="true" t="shared" si="12" ref="H43:T43">IF((SUM(H41:H42))=H7,SUM(H41:H42),"Error")</f>
        <v>-46</v>
      </c>
      <c r="I43" s="49">
        <f t="shared" si="12"/>
        <v>660</v>
      </c>
      <c r="J43" s="49">
        <f t="shared" si="12"/>
        <v>374</v>
      </c>
      <c r="K43" s="49">
        <f t="shared" si="12"/>
        <v>-356</v>
      </c>
      <c r="L43" s="49">
        <f t="shared" si="12"/>
        <v>632</v>
      </c>
      <c r="M43" s="49">
        <f t="shared" si="12"/>
        <v>6</v>
      </c>
      <c r="N43" s="49">
        <f>IF((SUM(N41:N42))=N7,SUM(N41:N42),"Error")</f>
        <v>434</v>
      </c>
      <c r="O43" s="49">
        <f t="shared" si="12"/>
        <v>765</v>
      </c>
      <c r="P43" s="49">
        <f>IF((SUM(P41:P42))=P7,SUM(P41:P42),"Error")</f>
        <v>637</v>
      </c>
      <c r="Q43" s="49">
        <f t="shared" si="12"/>
        <v>1842</v>
      </c>
      <c r="R43" s="49">
        <f t="shared" si="12"/>
        <v>631</v>
      </c>
      <c r="S43" s="49">
        <f t="shared" si="12"/>
        <v>502</v>
      </c>
      <c r="T43" s="49">
        <f t="shared" si="12"/>
        <v>582</v>
      </c>
      <c r="U43" s="49">
        <f>IF((SUM(U41:U42))=U7,SUM(U41:U42),"Error")</f>
        <v>617</v>
      </c>
      <c r="V43" s="49">
        <f>IF((SUM(V41:V42))=V7,SUM(V41:V42),"Error")</f>
        <v>2332</v>
      </c>
    </row>
    <row r="44" spans="1:22" ht="12" customHeight="1">
      <c r="A44" s="8"/>
      <c r="B44" s="19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ht="17.25" customHeight="1">
      <c r="A45" s="8"/>
      <c r="B45" s="14" t="s">
        <v>204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spans="1:22" s="21" customFormat="1" ht="17.25" customHeight="1" thickBot="1">
      <c r="A46" s="8"/>
      <c r="B46" s="70" t="s">
        <v>205</v>
      </c>
      <c r="C46" s="111"/>
      <c r="D46" s="111"/>
      <c r="E46" s="111"/>
      <c r="F46" s="111"/>
      <c r="G46" s="111"/>
      <c r="H46" s="72">
        <v>32</v>
      </c>
      <c r="I46" s="72">
        <v>42</v>
      </c>
      <c r="J46" s="72">
        <v>40</v>
      </c>
      <c r="K46" s="72">
        <v>40</v>
      </c>
      <c r="L46" s="72">
        <v>38</v>
      </c>
      <c r="M46" s="72">
        <v>34</v>
      </c>
      <c r="N46" s="72">
        <v>40</v>
      </c>
      <c r="O46" s="72">
        <v>38</v>
      </c>
      <c r="P46" s="72">
        <v>56</v>
      </c>
      <c r="Q46" s="72">
        <v>42</v>
      </c>
      <c r="R46" s="72">
        <v>39</v>
      </c>
      <c r="S46" s="72">
        <v>37</v>
      </c>
      <c r="T46" s="72">
        <v>40</v>
      </c>
      <c r="U46" s="72">
        <v>47</v>
      </c>
      <c r="V46" s="72">
        <v>41</v>
      </c>
    </row>
    <row r="47" spans="1:22" ht="12" customHeight="1">
      <c r="A47" s="8"/>
      <c r="B47" s="19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s="21" customFormat="1" ht="17.25" customHeight="1">
      <c r="A48" s="8"/>
      <c r="B48" s="38"/>
      <c r="C48" s="20"/>
      <c r="D48" s="20"/>
      <c r="E48" s="20"/>
      <c r="F48" s="15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21.75" customHeight="1" thickBot="1">
      <c r="A49" s="8"/>
      <c r="B49" s="10" t="s">
        <v>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24" customHeight="1" thickTop="1">
      <c r="A50" s="8"/>
      <c r="B50" s="14" t="s">
        <v>32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21" customFormat="1" ht="17.25" customHeight="1">
      <c r="A51" s="8"/>
      <c r="B51" s="33" t="s">
        <v>195</v>
      </c>
      <c r="C51" s="356"/>
      <c r="D51" s="356"/>
      <c r="E51" s="356"/>
      <c r="F51" s="356"/>
      <c r="G51" s="356"/>
      <c r="H51" s="60">
        <f aca="true" t="shared" si="13" ref="H51:R51">SUM(H52:H58)</f>
        <v>186.4</v>
      </c>
      <c r="I51" s="60">
        <f t="shared" si="13"/>
        <v>197.7</v>
      </c>
      <c r="J51" s="60">
        <f t="shared" si="13"/>
        <v>196.4</v>
      </c>
      <c r="K51" s="60">
        <f t="shared" si="13"/>
        <v>169.4</v>
      </c>
      <c r="L51" s="60">
        <f t="shared" si="13"/>
        <v>169.4</v>
      </c>
      <c r="M51" s="60">
        <f t="shared" si="13"/>
        <v>166.3</v>
      </c>
      <c r="N51" s="60">
        <f t="shared" si="13"/>
        <v>167.9</v>
      </c>
      <c r="O51" s="60">
        <f t="shared" si="13"/>
        <v>176.1</v>
      </c>
      <c r="P51" s="60">
        <f t="shared" si="13"/>
        <v>185.5</v>
      </c>
      <c r="Q51" s="60">
        <f t="shared" si="13"/>
        <v>185.5</v>
      </c>
      <c r="R51" s="60">
        <f t="shared" si="13"/>
        <v>193.2</v>
      </c>
      <c r="S51" s="60">
        <f>SUM(S52:S58)</f>
        <v>190</v>
      </c>
      <c r="T51" s="60">
        <f>SUM(T52:T58)</f>
        <v>189</v>
      </c>
      <c r="U51" s="60">
        <f>SUM(U52:U58)</f>
        <v>195.6</v>
      </c>
      <c r="V51" s="60">
        <f>SUM(V52:V58)</f>
        <v>195.6</v>
      </c>
    </row>
    <row r="52" spans="1:22" s="21" customFormat="1" ht="17.25" customHeight="1">
      <c r="A52" s="8"/>
      <c r="B52" s="227" t="s">
        <v>198</v>
      </c>
      <c r="C52" s="357"/>
      <c r="D52" s="357"/>
      <c r="E52" s="357"/>
      <c r="F52" s="357"/>
      <c r="G52" s="358"/>
      <c r="H52" s="95">
        <v>43.5</v>
      </c>
      <c r="I52" s="95">
        <v>44</v>
      </c>
      <c r="J52" s="95">
        <v>40.4</v>
      </c>
      <c r="K52" s="95">
        <v>31.6</v>
      </c>
      <c r="L52" s="64">
        <f>+K52</f>
        <v>31.6</v>
      </c>
      <c r="M52" s="95">
        <v>24.8</v>
      </c>
      <c r="N52" s="95">
        <v>25.4</v>
      </c>
      <c r="O52" s="95">
        <v>24.9</v>
      </c>
      <c r="P52" s="95">
        <v>25.2</v>
      </c>
      <c r="Q52" s="64">
        <f>+P52</f>
        <v>25.2</v>
      </c>
      <c r="R52" s="95">
        <v>25</v>
      </c>
      <c r="S52" s="95">
        <v>24.5</v>
      </c>
      <c r="T52" s="95">
        <v>23.3</v>
      </c>
      <c r="U52" s="95">
        <v>27.3</v>
      </c>
      <c r="V52" s="64">
        <f>+U52</f>
        <v>27.3</v>
      </c>
    </row>
    <row r="53" spans="1:22" s="21" customFormat="1" ht="17.25" customHeight="1">
      <c r="A53" s="8"/>
      <c r="B53" s="227" t="s">
        <v>206</v>
      </c>
      <c r="C53" s="359"/>
      <c r="D53" s="359"/>
      <c r="E53" s="359"/>
      <c r="F53" s="359"/>
      <c r="G53" s="360"/>
      <c r="H53" s="97">
        <v>29.1</v>
      </c>
      <c r="I53" s="97">
        <v>32.6</v>
      </c>
      <c r="J53" s="97">
        <v>40.5</v>
      </c>
      <c r="K53" s="97">
        <v>36.6</v>
      </c>
      <c r="L53" s="65">
        <f>+K53</f>
        <v>36.6</v>
      </c>
      <c r="M53" s="97">
        <v>37.3</v>
      </c>
      <c r="N53" s="97">
        <v>33.8</v>
      </c>
      <c r="O53" s="97">
        <v>32.3</v>
      </c>
      <c r="P53" s="97">
        <v>32.2</v>
      </c>
      <c r="Q53" s="65">
        <f>+P53</f>
        <v>32.2</v>
      </c>
      <c r="R53" s="97">
        <v>33.6</v>
      </c>
      <c r="S53" s="97">
        <v>34.7</v>
      </c>
      <c r="T53" s="97">
        <v>32.4</v>
      </c>
      <c r="U53" s="97">
        <v>30.8</v>
      </c>
      <c r="V53" s="65">
        <f>+U53</f>
        <v>30.8</v>
      </c>
    </row>
    <row r="54" spans="1:22" s="21" customFormat="1" ht="17.25" customHeight="1">
      <c r="A54" s="8"/>
      <c r="B54" s="227" t="s">
        <v>207</v>
      </c>
      <c r="C54" s="359"/>
      <c r="D54" s="359"/>
      <c r="E54" s="359"/>
      <c r="F54" s="359"/>
      <c r="G54" s="360"/>
      <c r="H54" s="97">
        <v>38.3</v>
      </c>
      <c r="I54" s="97">
        <v>40.4</v>
      </c>
      <c r="J54" s="97">
        <v>40.4</v>
      </c>
      <c r="K54" s="97">
        <v>36.2</v>
      </c>
      <c r="L54" s="65">
        <f>+K54</f>
        <v>36.2</v>
      </c>
      <c r="M54" s="97">
        <v>37.1</v>
      </c>
      <c r="N54" s="97">
        <v>37.5</v>
      </c>
      <c r="O54" s="97">
        <v>37.7</v>
      </c>
      <c r="P54" s="97">
        <v>41.5</v>
      </c>
      <c r="Q54" s="65">
        <f>+P54</f>
        <v>41.5</v>
      </c>
      <c r="R54" s="97">
        <v>42.2</v>
      </c>
      <c r="S54" s="97">
        <v>41.2</v>
      </c>
      <c r="T54" s="97">
        <v>41.3</v>
      </c>
      <c r="U54" s="97">
        <v>43.4</v>
      </c>
      <c r="V54" s="65">
        <f>+U54</f>
        <v>43.4</v>
      </c>
    </row>
    <row r="55" spans="1:22" s="21" customFormat="1" ht="17.25" customHeight="1">
      <c r="A55" s="8"/>
      <c r="B55" s="227" t="s">
        <v>208</v>
      </c>
      <c r="C55" s="359"/>
      <c r="D55" s="359"/>
      <c r="E55" s="359"/>
      <c r="F55" s="359"/>
      <c r="G55" s="360"/>
      <c r="H55" s="97">
        <v>21.1</v>
      </c>
      <c r="I55" s="97">
        <v>23.8</v>
      </c>
      <c r="J55" s="97">
        <v>21.4</v>
      </c>
      <c r="K55" s="97">
        <v>15.3</v>
      </c>
      <c r="L55" s="65">
        <f aca="true" t="shared" si="14" ref="L55:L63">+K55</f>
        <v>15.3</v>
      </c>
      <c r="M55" s="97">
        <v>15.9</v>
      </c>
      <c r="N55" s="97">
        <v>16.9</v>
      </c>
      <c r="O55" s="97">
        <v>17.8</v>
      </c>
      <c r="P55" s="97">
        <v>18.5</v>
      </c>
      <c r="Q55" s="65">
        <f aca="true" t="shared" si="15" ref="Q55:Q63">+P55</f>
        <v>18.5</v>
      </c>
      <c r="R55" s="97">
        <v>19.8</v>
      </c>
      <c r="S55" s="97">
        <v>19.8</v>
      </c>
      <c r="T55" s="97">
        <v>17.8</v>
      </c>
      <c r="U55" s="97">
        <v>18.3</v>
      </c>
      <c r="V55" s="65">
        <f aca="true" t="shared" si="16" ref="V55:V63">+U55</f>
        <v>18.3</v>
      </c>
    </row>
    <row r="56" spans="1:22" s="21" customFormat="1" ht="17.25" customHeight="1">
      <c r="A56" s="8"/>
      <c r="B56" s="227" t="s">
        <v>209</v>
      </c>
      <c r="C56" s="359"/>
      <c r="D56" s="359"/>
      <c r="E56" s="359"/>
      <c r="F56" s="359"/>
      <c r="G56" s="360"/>
      <c r="H56" s="97">
        <v>0</v>
      </c>
      <c r="I56" s="97">
        <v>0</v>
      </c>
      <c r="J56" s="97">
        <v>0</v>
      </c>
      <c r="K56" s="97">
        <v>6.4</v>
      </c>
      <c r="L56" s="65">
        <f t="shared" si="14"/>
        <v>6.4</v>
      </c>
      <c r="M56" s="97">
        <v>5.7</v>
      </c>
      <c r="N56" s="97">
        <v>6.7</v>
      </c>
      <c r="O56" s="97">
        <v>7.9</v>
      </c>
      <c r="P56" s="97">
        <v>10</v>
      </c>
      <c r="Q56" s="65">
        <f t="shared" si="15"/>
        <v>10</v>
      </c>
      <c r="R56" s="97">
        <v>11.9</v>
      </c>
      <c r="S56" s="97">
        <v>11.6</v>
      </c>
      <c r="T56" s="97">
        <v>13</v>
      </c>
      <c r="U56" s="97">
        <v>14.6</v>
      </c>
      <c r="V56" s="65">
        <f t="shared" si="16"/>
        <v>14.6</v>
      </c>
    </row>
    <row r="57" spans="1:22" s="21" customFormat="1" ht="17.25" customHeight="1">
      <c r="A57" s="8"/>
      <c r="B57" s="227" t="s">
        <v>210</v>
      </c>
      <c r="C57" s="359"/>
      <c r="D57" s="359"/>
      <c r="E57" s="359"/>
      <c r="F57" s="359"/>
      <c r="G57" s="360"/>
      <c r="H57" s="97">
        <v>46.5</v>
      </c>
      <c r="I57" s="97">
        <v>48.5</v>
      </c>
      <c r="J57" s="97">
        <v>47.1</v>
      </c>
      <c r="K57" s="97">
        <v>38.1</v>
      </c>
      <c r="L57" s="65">
        <f t="shared" si="14"/>
        <v>38.1</v>
      </c>
      <c r="M57" s="97">
        <v>39.7</v>
      </c>
      <c r="N57" s="97">
        <v>41.7</v>
      </c>
      <c r="O57" s="97">
        <v>49.4</v>
      </c>
      <c r="P57" s="97">
        <v>51.9</v>
      </c>
      <c r="Q57" s="65">
        <f t="shared" si="15"/>
        <v>51.9</v>
      </c>
      <c r="R57" s="97">
        <v>54.5</v>
      </c>
      <c r="S57" s="97">
        <v>52.3</v>
      </c>
      <c r="T57" s="97">
        <v>54.1</v>
      </c>
      <c r="U57" s="97">
        <v>54.2</v>
      </c>
      <c r="V57" s="65">
        <f t="shared" si="16"/>
        <v>54.2</v>
      </c>
    </row>
    <row r="58" spans="1:22" s="21" customFormat="1" ht="17.25" customHeight="1">
      <c r="A58" s="8"/>
      <c r="B58" s="355" t="s">
        <v>143</v>
      </c>
      <c r="C58" s="361"/>
      <c r="D58" s="361"/>
      <c r="E58" s="361"/>
      <c r="F58" s="361"/>
      <c r="G58" s="362"/>
      <c r="H58" s="156">
        <v>7.9</v>
      </c>
      <c r="I58" s="156">
        <v>8.4</v>
      </c>
      <c r="J58" s="156">
        <v>6.6</v>
      </c>
      <c r="K58" s="156">
        <v>5.2</v>
      </c>
      <c r="L58" s="66">
        <f t="shared" si="14"/>
        <v>5.2</v>
      </c>
      <c r="M58" s="156">
        <v>5.8</v>
      </c>
      <c r="N58" s="156">
        <v>5.9</v>
      </c>
      <c r="O58" s="156">
        <v>6.1</v>
      </c>
      <c r="P58" s="156">
        <v>6.2</v>
      </c>
      <c r="Q58" s="66">
        <f t="shared" si="15"/>
        <v>6.2</v>
      </c>
      <c r="R58" s="156">
        <v>6.2</v>
      </c>
      <c r="S58" s="156">
        <v>5.9</v>
      </c>
      <c r="T58" s="156">
        <v>7.1</v>
      </c>
      <c r="U58" s="156">
        <v>7</v>
      </c>
      <c r="V58" s="66">
        <f t="shared" si="16"/>
        <v>7</v>
      </c>
    </row>
    <row r="59" spans="1:22" s="21" customFormat="1" ht="17.25" customHeight="1">
      <c r="A59" s="8"/>
      <c r="B59" s="33" t="s">
        <v>196</v>
      </c>
      <c r="C59" s="356"/>
      <c r="D59" s="356"/>
      <c r="E59" s="356"/>
      <c r="F59" s="356"/>
      <c r="G59" s="356"/>
      <c r="H59" s="60">
        <f aca="true" t="shared" si="17" ref="H59:R59">SUM(H60:H62)</f>
        <v>262.4</v>
      </c>
      <c r="I59" s="60">
        <f t="shared" si="17"/>
        <v>249.5</v>
      </c>
      <c r="J59" s="60">
        <f t="shared" si="17"/>
        <v>238.6</v>
      </c>
      <c r="K59" s="60">
        <f t="shared" si="17"/>
        <v>204.3</v>
      </c>
      <c r="L59" s="60">
        <f t="shared" si="17"/>
        <v>204.3</v>
      </c>
      <c r="M59" s="60">
        <f t="shared" si="17"/>
        <v>212.7</v>
      </c>
      <c r="N59" s="60">
        <f t="shared" si="17"/>
        <v>217.3</v>
      </c>
      <c r="O59" s="60">
        <f t="shared" si="17"/>
        <v>233.7</v>
      </c>
      <c r="P59" s="60">
        <f t="shared" si="17"/>
        <v>230.2</v>
      </c>
      <c r="Q59" s="60">
        <f t="shared" si="17"/>
        <v>230.2</v>
      </c>
      <c r="R59" s="60">
        <f t="shared" si="17"/>
        <v>240</v>
      </c>
      <c r="S59" s="60">
        <f>SUM(S60:S62)</f>
        <v>232.1</v>
      </c>
      <c r="T59" s="60">
        <f>SUM(T60:T62)</f>
        <v>233.3</v>
      </c>
      <c r="U59" s="60">
        <f>SUM(U60:U62)</f>
        <v>229.4</v>
      </c>
      <c r="V59" s="60">
        <f>SUM(V60:V62)</f>
        <v>229.4</v>
      </c>
    </row>
    <row r="60" spans="1:22" s="21" customFormat="1" ht="17.25" customHeight="1">
      <c r="A60" s="8"/>
      <c r="B60" s="227" t="s">
        <v>211</v>
      </c>
      <c r="C60" s="359"/>
      <c r="D60" s="359"/>
      <c r="E60" s="359"/>
      <c r="F60" s="359"/>
      <c r="G60" s="360"/>
      <c r="H60" s="97">
        <v>138.9</v>
      </c>
      <c r="I60" s="97">
        <v>133.9</v>
      </c>
      <c r="J60" s="97">
        <v>123.9</v>
      </c>
      <c r="K60" s="97">
        <v>101.2</v>
      </c>
      <c r="L60" s="65">
        <f t="shared" si="14"/>
        <v>101.2</v>
      </c>
      <c r="M60" s="97">
        <v>109.8</v>
      </c>
      <c r="N60" s="97">
        <v>110.5</v>
      </c>
      <c r="O60" s="97">
        <v>119.7</v>
      </c>
      <c r="P60" s="97">
        <v>117.4</v>
      </c>
      <c r="Q60" s="65">
        <f t="shared" si="15"/>
        <v>117.4</v>
      </c>
      <c r="R60" s="97">
        <v>121.9</v>
      </c>
      <c r="S60" s="97">
        <v>117.4</v>
      </c>
      <c r="T60" s="97">
        <v>119.2</v>
      </c>
      <c r="U60" s="97">
        <v>114.9</v>
      </c>
      <c r="V60" s="65">
        <f t="shared" si="16"/>
        <v>114.9</v>
      </c>
    </row>
    <row r="61" spans="1:22" s="21" customFormat="1" ht="17.25" customHeight="1">
      <c r="A61" s="8"/>
      <c r="B61" s="227" t="s">
        <v>212</v>
      </c>
      <c r="C61" s="359"/>
      <c r="D61" s="359"/>
      <c r="E61" s="359"/>
      <c r="F61" s="359"/>
      <c r="G61" s="360"/>
      <c r="H61" s="97">
        <v>44</v>
      </c>
      <c r="I61" s="97">
        <v>45.3</v>
      </c>
      <c r="J61" s="97">
        <v>44.9</v>
      </c>
      <c r="K61" s="97">
        <v>42.7</v>
      </c>
      <c r="L61" s="65">
        <f t="shared" si="14"/>
        <v>42.7</v>
      </c>
      <c r="M61" s="97">
        <v>44.2</v>
      </c>
      <c r="N61" s="97">
        <v>45.5</v>
      </c>
      <c r="O61" s="97">
        <v>47.9</v>
      </c>
      <c r="P61" s="97">
        <v>45.1</v>
      </c>
      <c r="Q61" s="65">
        <f t="shared" si="15"/>
        <v>45.1</v>
      </c>
      <c r="R61" s="97">
        <v>48.1</v>
      </c>
      <c r="S61" s="97">
        <v>46.2</v>
      </c>
      <c r="T61" s="97">
        <v>47</v>
      </c>
      <c r="U61" s="97">
        <v>46.4</v>
      </c>
      <c r="V61" s="65">
        <f t="shared" si="16"/>
        <v>46.4</v>
      </c>
    </row>
    <row r="62" spans="1:22" s="21" customFormat="1" ht="17.25" customHeight="1">
      <c r="A62" s="8"/>
      <c r="B62" s="227" t="s">
        <v>217</v>
      </c>
      <c r="C62" s="361"/>
      <c r="D62" s="361"/>
      <c r="E62" s="361"/>
      <c r="F62" s="361"/>
      <c r="G62" s="362"/>
      <c r="H62" s="156">
        <v>79.5</v>
      </c>
      <c r="I62" s="156">
        <v>70.3</v>
      </c>
      <c r="J62" s="156">
        <v>69.8</v>
      </c>
      <c r="K62" s="156">
        <v>60.4</v>
      </c>
      <c r="L62" s="66">
        <f t="shared" si="14"/>
        <v>60.4</v>
      </c>
      <c r="M62" s="156">
        <v>58.7</v>
      </c>
      <c r="N62" s="156">
        <v>61.3</v>
      </c>
      <c r="O62" s="156">
        <v>66.1</v>
      </c>
      <c r="P62" s="156">
        <v>67.7</v>
      </c>
      <c r="Q62" s="66">
        <f t="shared" si="15"/>
        <v>67.7</v>
      </c>
      <c r="R62" s="156">
        <v>70</v>
      </c>
      <c r="S62" s="156">
        <v>68.5</v>
      </c>
      <c r="T62" s="156">
        <v>67.1</v>
      </c>
      <c r="U62" s="156">
        <v>68.1</v>
      </c>
      <c r="V62" s="66">
        <f t="shared" si="16"/>
        <v>68.1</v>
      </c>
    </row>
    <row r="63" spans="1:22" s="21" customFormat="1" ht="17.25" customHeight="1">
      <c r="A63" s="8"/>
      <c r="B63" s="33" t="s">
        <v>199</v>
      </c>
      <c r="C63" s="363"/>
      <c r="D63" s="363"/>
      <c r="E63" s="363"/>
      <c r="F63" s="363"/>
      <c r="G63" s="356"/>
      <c r="H63" s="354">
        <v>39.7</v>
      </c>
      <c r="I63" s="354">
        <v>33.7</v>
      </c>
      <c r="J63" s="354">
        <v>23.4</v>
      </c>
      <c r="K63" s="354">
        <v>18.8</v>
      </c>
      <c r="L63" s="60">
        <f t="shared" si="14"/>
        <v>18.8</v>
      </c>
      <c r="M63" s="354">
        <v>7.2</v>
      </c>
      <c r="N63" s="354">
        <v>7.7</v>
      </c>
      <c r="O63" s="354">
        <v>4.5</v>
      </c>
      <c r="P63" s="354">
        <v>0.3</v>
      </c>
      <c r="Q63" s="60">
        <f t="shared" si="15"/>
        <v>0.3</v>
      </c>
      <c r="R63" s="354">
        <v>1</v>
      </c>
      <c r="S63" s="354">
        <v>0.9</v>
      </c>
      <c r="T63" s="354">
        <v>0.8</v>
      </c>
      <c r="U63" s="354">
        <v>0.8</v>
      </c>
      <c r="V63" s="60">
        <f t="shared" si="16"/>
        <v>0.8</v>
      </c>
    </row>
    <row r="64" spans="1:22" s="21" customFormat="1" ht="17.25" customHeight="1">
      <c r="A64" s="8"/>
      <c r="B64" s="30" t="s">
        <v>9</v>
      </c>
      <c r="C64" s="364"/>
      <c r="D64" s="364"/>
      <c r="E64" s="364"/>
      <c r="F64" s="364"/>
      <c r="G64" s="365"/>
      <c r="H64" s="133">
        <v>28.9</v>
      </c>
      <c r="I64" s="99">
        <v>32.7</v>
      </c>
      <c r="J64" s="99">
        <v>32.8</v>
      </c>
      <c r="K64" s="99">
        <v>19</v>
      </c>
      <c r="L64" s="89">
        <f>+K64</f>
        <v>19</v>
      </c>
      <c r="M64" s="99">
        <v>19.5</v>
      </c>
      <c r="N64" s="99">
        <v>17.8</v>
      </c>
      <c r="O64" s="99">
        <v>13.6</v>
      </c>
      <c r="P64" s="99">
        <v>0</v>
      </c>
      <c r="Q64" s="89">
        <f>+P64</f>
        <v>0</v>
      </c>
      <c r="R64" s="99">
        <v>0</v>
      </c>
      <c r="S64" s="99">
        <v>0</v>
      </c>
      <c r="T64" s="99">
        <v>0</v>
      </c>
      <c r="U64" s="99">
        <v>0</v>
      </c>
      <c r="V64" s="89">
        <f>+U64</f>
        <v>0</v>
      </c>
    </row>
    <row r="65" spans="1:22" s="21" customFormat="1" ht="17.25" customHeight="1" thickBot="1">
      <c r="A65" s="8"/>
      <c r="B65" s="31" t="s">
        <v>31</v>
      </c>
      <c r="C65" s="366"/>
      <c r="D65" s="366"/>
      <c r="E65" s="366"/>
      <c r="F65" s="366"/>
      <c r="G65" s="366"/>
      <c r="H65" s="122">
        <f>IF((H51+H59+H63+H64)='Assets under Management'!H8,(H51+H59+H63+H64),"Error")</f>
        <v>517.4</v>
      </c>
      <c r="I65" s="122">
        <f>IF((I51+I59+I63+I64)='Assets under Management'!I8,(I51+I59+I63+I64),"Error")</f>
        <v>513.6</v>
      </c>
      <c r="J65" s="122">
        <f>IF((J51+J59+J63+J64)='Assets under Management'!J8,(J51+J59+J63+J64),"Error")</f>
        <v>491.2</v>
      </c>
      <c r="K65" s="122">
        <f>IF((K51+K59+K63+K64)='Assets under Management'!K8,(K51+K59+K63+K64),"Error")</f>
        <v>411.5</v>
      </c>
      <c r="L65" s="122">
        <f>IF((L51+L59+L63+L64)='Assets under Management'!L8,(L51+L59+L63+L64),"Error")</f>
        <v>411.5</v>
      </c>
      <c r="M65" s="122">
        <f>IF((M51+M59+M63+M64)='Assets under Management'!M8,(M51+M59+M63+M64),"Error")</f>
        <v>405.7</v>
      </c>
      <c r="N65" s="122">
        <f>IF((N51+N59+N63+N64)='Assets under Management'!N8,(N51+N59+N63+N64),"Error")</f>
        <v>410.7</v>
      </c>
      <c r="O65" s="122">
        <f>IF((O51+O59+O63+O64)='Assets under Management'!O8,(O51+O59+O63+O64),"Error")</f>
        <v>427.9</v>
      </c>
      <c r="P65" s="122">
        <f>IF((P51+P59+P63+P64)='Assets under Management'!P8,(P51+P59+P63+P64),"Error")</f>
        <v>416</v>
      </c>
      <c r="Q65" s="122">
        <f>IF((Q51+Q59+Q63+Q64)='Assets under Management'!Q8,(Q51+Q59+Q63+Q64),"Error")</f>
        <v>416</v>
      </c>
      <c r="R65" s="122">
        <f>IF((R51+R59+R63+R64)='Assets under Management'!R8,(R51+R59+R63+R64),"Error")</f>
        <v>434.2</v>
      </c>
      <c r="S65" s="122">
        <f>IF((S51+S59+S63+S64)='Assets under Management'!S8,(S51+S59+S63+S64),"Error")</f>
        <v>423</v>
      </c>
      <c r="T65" s="122">
        <f>IF((T51+T59+T63+T64)='Assets under Management'!T8,(T51+T59+T63+T64),"Error")</f>
        <v>423.1</v>
      </c>
      <c r="U65" s="122">
        <f>IF((U51+U59+U63+U64)='Assets under Management'!U8,(U51+U59+U63+U64),"Error")</f>
        <v>425.8</v>
      </c>
      <c r="V65" s="122">
        <f>IF((V51+V59+V63+V64)='Assets under Management'!V8,(V51+V59+V63+V64),"Error")</f>
        <v>425.8</v>
      </c>
    </row>
    <row r="66" spans="1:22" ht="12" customHeight="1">
      <c r="A66" s="8"/>
      <c r="B66" s="19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1:22" ht="17.25" customHeight="1">
      <c r="A67" s="8"/>
      <c r="B67" s="103" t="s">
        <v>215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1:22" s="21" customFormat="1" ht="17.25" customHeight="1" thickBot="1">
      <c r="A68" s="8"/>
      <c r="B68" s="382" t="s">
        <v>216</v>
      </c>
      <c r="C68" s="383">
        <v>611.8</v>
      </c>
      <c r="D68" s="383">
        <v>644.6</v>
      </c>
      <c r="E68" s="383">
        <v>646.7</v>
      </c>
      <c r="F68" s="383">
        <v>618.7</v>
      </c>
      <c r="G68" s="383">
        <v>630.4</v>
      </c>
      <c r="H68" s="383">
        <v>562.7</v>
      </c>
      <c r="I68" s="383">
        <v>529.3</v>
      </c>
      <c r="J68" s="383">
        <v>513.5</v>
      </c>
      <c r="K68" s="383">
        <v>454</v>
      </c>
      <c r="L68" s="383">
        <v>514.9</v>
      </c>
      <c r="M68" s="383">
        <v>413.7</v>
      </c>
      <c r="N68" s="383">
        <v>410.3</v>
      </c>
      <c r="O68" s="383">
        <v>424.3</v>
      </c>
      <c r="P68" s="383">
        <v>425.3</v>
      </c>
      <c r="Q68" s="383">
        <v>418.4</v>
      </c>
      <c r="R68" s="383">
        <v>422.9</v>
      </c>
      <c r="S68" s="383">
        <v>437.1</v>
      </c>
      <c r="T68" s="383">
        <v>421.9</v>
      </c>
      <c r="U68" s="383">
        <v>429.3</v>
      </c>
      <c r="V68" s="383">
        <v>427.8</v>
      </c>
    </row>
    <row r="69" spans="1:22" ht="12" customHeight="1">
      <c r="A69" s="8"/>
      <c r="B69" s="19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22" ht="13.5" customHeight="1">
      <c r="A70" s="8"/>
      <c r="B70" s="103" t="s">
        <v>83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</row>
    <row r="71" spans="1:22" ht="17.25" customHeight="1">
      <c r="A71" s="8"/>
      <c r="B71" s="90" t="s">
        <v>84</v>
      </c>
      <c r="C71" s="134">
        <v>200.9</v>
      </c>
      <c r="D71" s="134">
        <v>221.4</v>
      </c>
      <c r="E71" s="134">
        <v>191.9</v>
      </c>
      <c r="F71" s="134">
        <v>161.2</v>
      </c>
      <c r="G71" s="202">
        <f>+F71</f>
        <v>161.2</v>
      </c>
      <c r="H71" s="141">
        <v>125</v>
      </c>
      <c r="I71" s="134">
        <v>138.9</v>
      </c>
      <c r="J71" s="134">
        <v>140.4</v>
      </c>
      <c r="K71" s="134">
        <v>105.9</v>
      </c>
      <c r="L71" s="202">
        <f>+K71</f>
        <v>105.9</v>
      </c>
      <c r="M71" s="141">
        <v>111.1</v>
      </c>
      <c r="N71" s="141">
        <v>107.1</v>
      </c>
      <c r="O71" s="141">
        <v>102.7</v>
      </c>
      <c r="P71" s="141">
        <v>94.8</v>
      </c>
      <c r="Q71" s="202">
        <f>+P71</f>
        <v>94.8</v>
      </c>
      <c r="R71" s="141">
        <v>100.1</v>
      </c>
      <c r="S71" s="141">
        <v>101.3</v>
      </c>
      <c r="T71" s="141">
        <v>96.4</v>
      </c>
      <c r="U71" s="390">
        <v>100.8</v>
      </c>
      <c r="V71" s="391">
        <f>+U71</f>
        <v>100.8</v>
      </c>
    </row>
    <row r="72" spans="1:22" ht="17.25" customHeight="1">
      <c r="A72" s="8"/>
      <c r="B72" s="91" t="s">
        <v>85</v>
      </c>
      <c r="C72" s="135">
        <v>74.4</v>
      </c>
      <c r="D72" s="141">
        <v>77</v>
      </c>
      <c r="E72" s="135">
        <v>74.1</v>
      </c>
      <c r="F72" s="135">
        <v>74.9</v>
      </c>
      <c r="G72" s="203">
        <f>+F72</f>
        <v>74.9</v>
      </c>
      <c r="H72" s="135">
        <v>68.7</v>
      </c>
      <c r="I72" s="141">
        <v>70</v>
      </c>
      <c r="J72" s="135">
        <v>64.2</v>
      </c>
      <c r="K72" s="135">
        <v>56.5</v>
      </c>
      <c r="L72" s="203">
        <f>+K72</f>
        <v>56.5</v>
      </c>
      <c r="M72" s="135">
        <v>53.8</v>
      </c>
      <c r="N72" s="135">
        <v>54.5</v>
      </c>
      <c r="O72" s="135">
        <v>60.9</v>
      </c>
      <c r="P72" s="135">
        <v>61.5</v>
      </c>
      <c r="Q72" s="203">
        <f>+P72</f>
        <v>61.5</v>
      </c>
      <c r="R72" s="135">
        <v>62.9</v>
      </c>
      <c r="S72" s="135">
        <v>59.1</v>
      </c>
      <c r="T72" s="135">
        <v>62.3</v>
      </c>
      <c r="U72" s="392">
        <v>58.7</v>
      </c>
      <c r="V72" s="393">
        <f>+U72</f>
        <v>58.7</v>
      </c>
    </row>
    <row r="73" spans="1:22" ht="17.25" customHeight="1">
      <c r="A73" s="8"/>
      <c r="B73" s="91" t="s">
        <v>86</v>
      </c>
      <c r="C73" s="141">
        <v>304</v>
      </c>
      <c r="D73" s="141">
        <v>312.2</v>
      </c>
      <c r="E73" s="141">
        <v>305.8</v>
      </c>
      <c r="F73" s="141">
        <v>297.9</v>
      </c>
      <c r="G73" s="204">
        <f>+F73</f>
        <v>297.9</v>
      </c>
      <c r="H73" s="141">
        <v>267.9</v>
      </c>
      <c r="I73" s="141">
        <v>260.1</v>
      </c>
      <c r="J73" s="141">
        <v>252.6</v>
      </c>
      <c r="K73" s="141">
        <v>224.6</v>
      </c>
      <c r="L73" s="204">
        <f>+K73</f>
        <v>224.6</v>
      </c>
      <c r="M73" s="141">
        <v>218.3</v>
      </c>
      <c r="N73" s="141">
        <v>224</v>
      </c>
      <c r="O73" s="141">
        <v>239</v>
      </c>
      <c r="P73" s="141">
        <v>240.3</v>
      </c>
      <c r="Q73" s="204">
        <f>+P73</f>
        <v>240.3</v>
      </c>
      <c r="R73" s="141">
        <v>249.9</v>
      </c>
      <c r="S73" s="141">
        <v>243.3</v>
      </c>
      <c r="T73" s="141">
        <v>243.7</v>
      </c>
      <c r="U73" s="390">
        <v>245.1</v>
      </c>
      <c r="V73" s="394">
        <f>+U73</f>
        <v>245.1</v>
      </c>
    </row>
    <row r="74" spans="1:22" ht="17.25" customHeight="1">
      <c r="A74" s="8"/>
      <c r="B74" s="92" t="s">
        <v>9</v>
      </c>
      <c r="C74" s="137">
        <v>46.2</v>
      </c>
      <c r="D74" s="137">
        <v>49.5</v>
      </c>
      <c r="E74" s="137">
        <v>51.9</v>
      </c>
      <c r="F74" s="137">
        <v>65.4</v>
      </c>
      <c r="G74" s="205">
        <f>+F74</f>
        <v>65.4</v>
      </c>
      <c r="H74" s="137">
        <v>55.8</v>
      </c>
      <c r="I74" s="137">
        <v>44.6</v>
      </c>
      <c r="J74" s="137">
        <v>34</v>
      </c>
      <c r="K74" s="137">
        <v>24.5</v>
      </c>
      <c r="L74" s="205">
        <f>+K74</f>
        <v>24.5</v>
      </c>
      <c r="M74" s="137">
        <v>22.5</v>
      </c>
      <c r="N74" s="137">
        <v>25.1</v>
      </c>
      <c r="O74" s="137">
        <v>25.3</v>
      </c>
      <c r="P74" s="137">
        <v>19.4</v>
      </c>
      <c r="Q74" s="205">
        <f>+P74</f>
        <v>19.4</v>
      </c>
      <c r="R74" s="137">
        <v>21.3</v>
      </c>
      <c r="S74" s="137">
        <v>19.3</v>
      </c>
      <c r="T74" s="137">
        <v>20.7</v>
      </c>
      <c r="U74" s="395">
        <v>21.2</v>
      </c>
      <c r="V74" s="396">
        <f>+U74</f>
        <v>21.2</v>
      </c>
    </row>
    <row r="75" spans="1:22" ht="17.25" customHeight="1" thickBot="1">
      <c r="A75" s="8"/>
      <c r="B75" s="24" t="s">
        <v>87</v>
      </c>
      <c r="C75" s="136">
        <f>IF((SUM(C71:C74))='Assets under Management'!C8,SUM(C71:C74),"Error")</f>
        <v>625.5</v>
      </c>
      <c r="D75" s="136">
        <f>IF((SUM(D71:D74))='Assets under Management'!D8,SUM(D71:D74),"Error")</f>
        <v>660.1</v>
      </c>
      <c r="E75" s="136">
        <f>IF((SUM(E71:E74))='Assets under Management'!E8,SUM(E71:E74),"Error")</f>
        <v>623.7</v>
      </c>
      <c r="F75" s="136">
        <f>IF((SUM(F71:F74))='Assets under Management'!F8,SUM(F71:F74),"Error")</f>
        <v>599.4</v>
      </c>
      <c r="G75" s="136">
        <f>IF((SUM(G71:G74))='Assets under Management'!G8,SUM(G71:G74),"Error")</f>
        <v>599.4</v>
      </c>
      <c r="H75" s="136">
        <f>IF((SUM(H71:H74))='Assets under Management'!H8,SUM(H71:H74),"Error")</f>
        <v>517.4</v>
      </c>
      <c r="I75" s="136">
        <f>IF((SUM(I71:I74))='Assets under Management'!I8,SUM(I71:I74),"Error")</f>
        <v>513.6</v>
      </c>
      <c r="J75" s="136">
        <f>IF((SUM(J71:J74))='Assets under Management'!J8,SUM(J71:J74),"Error")</f>
        <v>491.2</v>
      </c>
      <c r="K75" s="136">
        <f>IF((SUM(K71:K74))='Assets under Management'!K8,SUM(K71:K74),"Error")</f>
        <v>411.5</v>
      </c>
      <c r="L75" s="136">
        <f>IF((SUM(L71:L74))='Assets under Management'!L8,SUM(L71:L74),"Error")</f>
        <v>411.5</v>
      </c>
      <c r="M75" s="136">
        <f>IF((SUM(M71:M74))='Assets under Management'!M8,SUM(M71:M74),"Error")</f>
        <v>405.7</v>
      </c>
      <c r="N75" s="136">
        <f>IF((SUM(N71:N74))='Assets under Management'!N8,SUM(N71:N74),"Error")</f>
        <v>410.7</v>
      </c>
      <c r="O75" s="136">
        <f>IF((SUM(O71:O74))='Assets under Management'!O8,SUM(O71:O74),"Error")</f>
        <v>427.9</v>
      </c>
      <c r="P75" s="381">
        <f>IF((SUM(P71:P74))='Assets under Management'!P8,SUM(P71:P74),"Error")</f>
        <v>416</v>
      </c>
      <c r="Q75" s="381">
        <f>IF((SUM(Q71:Q74))='Assets under Management'!Q8,SUM(Q71:Q74),"Error")</f>
        <v>416</v>
      </c>
      <c r="R75" s="136">
        <f>IF((SUM(R71:R74))='Assets under Management'!R8,SUM(R71:R74),"Error")</f>
        <v>434.2</v>
      </c>
      <c r="S75" s="381">
        <f>IF((SUM(S71:S74))='Assets under Management'!S8,SUM(S71:S74),"Error")</f>
        <v>423</v>
      </c>
      <c r="T75" s="381">
        <f>IF((SUM(T71:T74))='Assets under Management'!T8,SUM(T71:T74),"Error")</f>
        <v>423.1</v>
      </c>
      <c r="U75" s="397">
        <f>IF((SUM(U71:U74))='Assets under Management'!U8,SUM(U71:U74),"Error")</f>
        <v>425.8</v>
      </c>
      <c r="V75" s="397">
        <f>IF((SUM(V71:V74))='Assets under Management'!V8,SUM(V71:V74),"Error")</f>
        <v>425.8</v>
      </c>
    </row>
    <row r="76" spans="1:22" ht="12" customHeight="1">
      <c r="A76" s="8"/>
      <c r="B76" s="12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2.75">
      <c r="A77" s="8"/>
      <c r="B77" s="14" t="s">
        <v>68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ht="17.25" customHeight="1">
      <c r="A78" s="8"/>
      <c r="B78" s="33" t="s">
        <v>69</v>
      </c>
      <c r="C78" s="196">
        <f>+'Assets under Management'!C18</f>
        <v>30.8</v>
      </c>
      <c r="D78" s="196">
        <f>+'Assets under Management'!D18</f>
        <v>17.6</v>
      </c>
      <c r="E78" s="196">
        <f>+'Assets under Management'!E18</f>
        <v>-23.3</v>
      </c>
      <c r="F78" s="196">
        <f>+'Assets under Management'!F18</f>
        <v>-28.7</v>
      </c>
      <c r="G78" s="196">
        <f>+'Assets under Management'!G18</f>
        <v>-3.6</v>
      </c>
      <c r="H78" s="196">
        <f>+'Assets under Management'!H18</f>
        <v>-21.2</v>
      </c>
      <c r="I78" s="196">
        <f>+'Assets under Management'!I18</f>
        <v>-6.6</v>
      </c>
      <c r="J78" s="196">
        <f>+'Assets under Management'!J18</f>
        <v>-14.4</v>
      </c>
      <c r="K78" s="196">
        <f>+'Assets under Management'!K18</f>
        <v>-21.1</v>
      </c>
      <c r="L78" s="196">
        <f>+'Assets under Management'!L18</f>
        <v>-63.3</v>
      </c>
      <c r="M78" s="196">
        <f>+'Assets under Management'!M18</f>
        <v>-3.5</v>
      </c>
      <c r="N78" s="196">
        <f>+'Assets under Management'!N18</f>
        <v>-4.1</v>
      </c>
      <c r="O78" s="196">
        <f>+'Assets under Management'!O18</f>
        <v>3.9</v>
      </c>
      <c r="P78" s="196">
        <f>+'Assets under Management'!P18</f>
        <v>4.1</v>
      </c>
      <c r="Q78" s="196">
        <f>+'Assets under Management'!Q18</f>
        <v>0.4</v>
      </c>
      <c r="R78" s="196">
        <f>+'Assets under Management'!R18</f>
        <v>11.2</v>
      </c>
      <c r="S78" s="196">
        <f>+'Assets under Management'!S18</f>
        <v>1.3</v>
      </c>
      <c r="T78" s="196">
        <v>3.6</v>
      </c>
      <c r="U78" s="196">
        <f>+'Assets under Management'!U18</f>
        <v>4.5</v>
      </c>
      <c r="V78" s="196">
        <f>+'Assets under Management'!V18</f>
        <v>20.6</v>
      </c>
    </row>
    <row r="79" spans="1:22" ht="17.25" customHeight="1">
      <c r="A79" s="8"/>
      <c r="B79" s="33" t="s">
        <v>137</v>
      </c>
      <c r="C79" s="138">
        <f aca="true" t="shared" si="18" ref="C79:N79">SUM(C80:C82)</f>
        <v>7.2</v>
      </c>
      <c r="D79" s="138">
        <f t="shared" si="18"/>
        <v>17</v>
      </c>
      <c r="E79" s="138">
        <f t="shared" si="18"/>
        <v>-13.1</v>
      </c>
      <c r="F79" s="138">
        <f t="shared" si="18"/>
        <v>4.4</v>
      </c>
      <c r="G79" s="196">
        <f t="shared" si="18"/>
        <v>15.5</v>
      </c>
      <c r="H79" s="138">
        <f t="shared" si="18"/>
        <v>-60.8</v>
      </c>
      <c r="I79" s="138">
        <f t="shared" si="18"/>
        <v>2.8</v>
      </c>
      <c r="J79" s="138">
        <f t="shared" si="18"/>
        <v>-8</v>
      </c>
      <c r="K79" s="138">
        <f t="shared" si="18"/>
        <v>-58.6</v>
      </c>
      <c r="L79" s="138">
        <f t="shared" si="18"/>
        <v>-124.6</v>
      </c>
      <c r="M79" s="138">
        <f t="shared" si="18"/>
        <v>-2.3</v>
      </c>
      <c r="N79" s="138">
        <f t="shared" si="18"/>
        <v>9.1</v>
      </c>
      <c r="O79" s="138">
        <f>SUM(O80:O82)</f>
        <v>13.3</v>
      </c>
      <c r="P79" s="138">
        <f>SUM(P80:P82)</f>
        <v>-16</v>
      </c>
      <c r="Q79" s="138">
        <f>SUM(Q80:Q82)</f>
        <v>4.1</v>
      </c>
      <c r="R79" s="138">
        <f>SUM(R80:R82)</f>
        <v>7</v>
      </c>
      <c r="S79" s="138">
        <f>SUM(S80:S82)</f>
        <v>-12.5</v>
      </c>
      <c r="T79" s="138">
        <v>-3.5</v>
      </c>
      <c r="U79" s="138">
        <f>SUM(U80:U82)</f>
        <v>-1.8</v>
      </c>
      <c r="V79" s="138">
        <f>SUM(V80:V82)</f>
        <v>-10.8</v>
      </c>
    </row>
    <row r="80" spans="1:22" ht="17.25" customHeight="1">
      <c r="A80" s="8"/>
      <c r="B80" s="227" t="s">
        <v>138</v>
      </c>
      <c r="C80" s="199">
        <v>7</v>
      </c>
      <c r="D80" s="199">
        <v>13.6</v>
      </c>
      <c r="E80" s="199">
        <v>-5.7</v>
      </c>
      <c r="F80" s="199">
        <v>-3.5</v>
      </c>
      <c r="G80" s="93">
        <f>SUM(C80:F80)</f>
        <v>11.4</v>
      </c>
      <c r="H80" s="199">
        <v>-31.3</v>
      </c>
      <c r="I80" s="199">
        <v>4.3</v>
      </c>
      <c r="J80" s="199">
        <v>-18.4</v>
      </c>
      <c r="K80" s="199">
        <v>-33.2</v>
      </c>
      <c r="L80" s="93">
        <f>SUM(H80:K80)</f>
        <v>-78.6</v>
      </c>
      <c r="M80" s="199">
        <v>-12.9</v>
      </c>
      <c r="N80" s="199">
        <v>18.3</v>
      </c>
      <c r="O80" s="199">
        <v>18.6</v>
      </c>
      <c r="P80" s="199">
        <v>6.7</v>
      </c>
      <c r="Q80" s="93">
        <f>SUM(M80:P80)</f>
        <v>30.7</v>
      </c>
      <c r="R80" s="199">
        <v>5.6</v>
      </c>
      <c r="S80" s="199">
        <v>-8.5</v>
      </c>
      <c r="T80" s="199">
        <v>8.3</v>
      </c>
      <c r="U80" s="398">
        <v>3.5</v>
      </c>
      <c r="V80" s="93">
        <f>SUM(R80:U80)</f>
        <v>8.9</v>
      </c>
    </row>
    <row r="81" spans="1:22" ht="17.25" customHeight="1">
      <c r="A81" s="8"/>
      <c r="B81" s="227" t="s">
        <v>142</v>
      </c>
      <c r="C81" s="199">
        <v>1.1</v>
      </c>
      <c r="D81" s="201">
        <v>3.4</v>
      </c>
      <c r="E81" s="201">
        <v>-6.5</v>
      </c>
      <c r="F81" s="201">
        <v>-8.3</v>
      </c>
      <c r="G81" s="93">
        <f>SUM(C81:F81)</f>
        <v>-10.3</v>
      </c>
      <c r="H81" s="199">
        <v>-29</v>
      </c>
      <c r="I81" s="201">
        <v>8.4</v>
      </c>
      <c r="J81" s="201">
        <v>12</v>
      </c>
      <c r="K81" s="201">
        <v>-14.9</v>
      </c>
      <c r="L81" s="93">
        <f>SUM(H81:K81)</f>
        <v>-23.5</v>
      </c>
      <c r="M81" s="199">
        <v>10.5</v>
      </c>
      <c r="N81" s="199">
        <v>-3.2</v>
      </c>
      <c r="O81" s="199">
        <v>-4.8</v>
      </c>
      <c r="P81" s="201">
        <v>-2.3</v>
      </c>
      <c r="Q81" s="93">
        <f>SUM(M81:P81)</f>
        <v>0.2</v>
      </c>
      <c r="R81" s="199">
        <v>-0.8</v>
      </c>
      <c r="S81" s="199">
        <v>-3</v>
      </c>
      <c r="T81" s="199">
        <v>-10.2</v>
      </c>
      <c r="U81" s="399">
        <v>-9.4</v>
      </c>
      <c r="V81" s="93">
        <f>SUM(R81:U81)</f>
        <v>-23.4</v>
      </c>
    </row>
    <row r="82" spans="1:22" ht="17.25" customHeight="1">
      <c r="A82" s="8"/>
      <c r="B82" s="228" t="s">
        <v>143</v>
      </c>
      <c r="C82" s="200">
        <v>-0.9</v>
      </c>
      <c r="D82" s="200">
        <v>0</v>
      </c>
      <c r="E82" s="200">
        <v>-0.9</v>
      </c>
      <c r="F82" s="200">
        <v>16.2</v>
      </c>
      <c r="G82" s="138">
        <f>SUM(C82:F82)</f>
        <v>14.4</v>
      </c>
      <c r="H82" s="200">
        <v>-0.5</v>
      </c>
      <c r="I82" s="200">
        <v>-9.9</v>
      </c>
      <c r="J82" s="200">
        <v>-1.6</v>
      </c>
      <c r="K82" s="200">
        <v>-10.5</v>
      </c>
      <c r="L82" s="138">
        <f>SUM(H82:K82)</f>
        <v>-22.5</v>
      </c>
      <c r="M82" s="200">
        <v>0.1</v>
      </c>
      <c r="N82" s="200">
        <v>-6</v>
      </c>
      <c r="O82" s="200">
        <v>-0.5</v>
      </c>
      <c r="P82" s="200">
        <v>-20.4</v>
      </c>
      <c r="Q82" s="138">
        <f>SUM(M82:P82)</f>
        <v>-26.8</v>
      </c>
      <c r="R82" s="200">
        <v>2.2</v>
      </c>
      <c r="S82" s="200">
        <v>-1</v>
      </c>
      <c r="T82" s="200">
        <v>-1.6</v>
      </c>
      <c r="U82" s="400">
        <v>4.1</v>
      </c>
      <c r="V82" s="138">
        <f>SUM(R82:U82)</f>
        <v>3.7</v>
      </c>
    </row>
    <row r="83" spans="1:22" ht="32.25" customHeight="1" thickBot="1">
      <c r="A83" s="8"/>
      <c r="B83" s="48" t="s">
        <v>165</v>
      </c>
      <c r="C83" s="61">
        <f aca="true" t="shared" si="19" ref="C83:N83">+C78+C79</f>
        <v>38</v>
      </c>
      <c r="D83" s="61">
        <f t="shared" si="19"/>
        <v>34.6</v>
      </c>
      <c r="E83" s="61">
        <f t="shared" si="19"/>
        <v>-36.4</v>
      </c>
      <c r="F83" s="61">
        <f t="shared" si="19"/>
        <v>-24.3</v>
      </c>
      <c r="G83" s="61">
        <f t="shared" si="19"/>
        <v>11.9</v>
      </c>
      <c r="H83" s="61">
        <f t="shared" si="19"/>
        <v>-82</v>
      </c>
      <c r="I83" s="61">
        <f t="shared" si="19"/>
        <v>-3.8</v>
      </c>
      <c r="J83" s="61">
        <f t="shared" si="19"/>
        <v>-22.4</v>
      </c>
      <c r="K83" s="61">
        <f t="shared" si="19"/>
        <v>-79.7</v>
      </c>
      <c r="L83" s="61">
        <f t="shared" si="19"/>
        <v>-187.9</v>
      </c>
      <c r="M83" s="61">
        <f t="shared" si="19"/>
        <v>-5.8</v>
      </c>
      <c r="N83" s="61">
        <f t="shared" si="19"/>
        <v>5</v>
      </c>
      <c r="O83" s="61">
        <f aca="true" t="shared" si="20" ref="O83:T83">+O78+O79</f>
        <v>17.2</v>
      </c>
      <c r="P83" s="61">
        <f t="shared" si="20"/>
        <v>-11.9</v>
      </c>
      <c r="Q83" s="61">
        <f t="shared" si="20"/>
        <v>4.5</v>
      </c>
      <c r="R83" s="61">
        <f t="shared" si="20"/>
        <v>18.2</v>
      </c>
      <c r="S83" s="61">
        <f t="shared" si="20"/>
        <v>-11.2</v>
      </c>
      <c r="T83" s="61">
        <f t="shared" si="20"/>
        <v>0.1</v>
      </c>
      <c r="U83" s="61">
        <f>+U78+U79</f>
        <v>2.7</v>
      </c>
      <c r="V83" s="61">
        <f>+V78+V79</f>
        <v>9.8</v>
      </c>
    </row>
    <row r="84" spans="1:22" ht="12" customHeight="1">
      <c r="A84" s="8"/>
      <c r="B84" s="1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1:22" ht="17.25" customHeight="1">
      <c r="A85" s="8"/>
      <c r="B85" s="14" t="s">
        <v>98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1:22" ht="17.25" customHeight="1">
      <c r="A86" s="8"/>
      <c r="B86" s="27" t="s">
        <v>69</v>
      </c>
      <c r="C86" s="161">
        <v>21</v>
      </c>
      <c r="D86" s="161">
        <v>11.3</v>
      </c>
      <c r="E86" s="161">
        <v>-14.1</v>
      </c>
      <c r="F86" s="161">
        <v>-18.4</v>
      </c>
      <c r="G86" s="161">
        <v>-0.6</v>
      </c>
      <c r="H86" s="161">
        <v>-14.1</v>
      </c>
      <c r="I86" s="161">
        <v>-5.1</v>
      </c>
      <c r="J86" s="161">
        <v>-11.2</v>
      </c>
      <c r="K86" s="161">
        <v>-17.2</v>
      </c>
      <c r="L86" s="161">
        <v>-10.6</v>
      </c>
      <c r="M86" s="161">
        <v>-3.4</v>
      </c>
      <c r="N86" s="161">
        <v>-4</v>
      </c>
      <c r="O86" s="161">
        <v>3.8</v>
      </c>
      <c r="P86" s="161">
        <v>3.8</v>
      </c>
      <c r="Q86" s="161">
        <v>0.1</v>
      </c>
      <c r="R86" s="161">
        <v>10.8</v>
      </c>
      <c r="S86" s="161">
        <v>1.2</v>
      </c>
      <c r="T86" s="161">
        <v>3.4</v>
      </c>
      <c r="U86" s="161">
        <v>4.3</v>
      </c>
      <c r="V86" s="161">
        <v>5</v>
      </c>
    </row>
    <row r="87" spans="1:22" ht="17.25" customHeight="1">
      <c r="A87" s="8"/>
      <c r="B87" s="18" t="s">
        <v>137</v>
      </c>
      <c r="C87" s="97">
        <v>4.9</v>
      </c>
      <c r="D87" s="97">
        <v>10.9</v>
      </c>
      <c r="E87" s="97">
        <v>-7.9</v>
      </c>
      <c r="F87" s="97">
        <v>2.8</v>
      </c>
      <c r="G87" s="97">
        <v>2.6</v>
      </c>
      <c r="H87" s="97">
        <v>-40.6</v>
      </c>
      <c r="I87" s="97">
        <v>2.2</v>
      </c>
      <c r="J87" s="97">
        <v>-6.2</v>
      </c>
      <c r="K87" s="97">
        <v>-47.7</v>
      </c>
      <c r="L87" s="97">
        <v>-20.8</v>
      </c>
      <c r="M87" s="97">
        <v>-2.2</v>
      </c>
      <c r="N87" s="97">
        <v>9</v>
      </c>
      <c r="O87" s="97">
        <v>13</v>
      </c>
      <c r="P87" s="97">
        <v>-15</v>
      </c>
      <c r="Q87" s="97">
        <v>1</v>
      </c>
      <c r="R87" s="97">
        <v>6.7</v>
      </c>
      <c r="S87" s="97">
        <v>-11.5</v>
      </c>
      <c r="T87" s="97">
        <v>-3.3</v>
      </c>
      <c r="U87" s="97">
        <v>-1.7</v>
      </c>
      <c r="V87" s="97">
        <v>-2.6</v>
      </c>
    </row>
    <row r="88" spans="1:22" ht="26.25" thickBot="1">
      <c r="A88" s="8"/>
      <c r="B88" s="48" t="s">
        <v>106</v>
      </c>
      <c r="C88" s="61">
        <f aca="true" t="shared" si="21" ref="C88:N88">SUM(C86:C87)</f>
        <v>25.9</v>
      </c>
      <c r="D88" s="61">
        <f t="shared" si="21"/>
        <v>22.2</v>
      </c>
      <c r="E88" s="61">
        <f t="shared" si="21"/>
        <v>-22</v>
      </c>
      <c r="F88" s="61">
        <f t="shared" si="21"/>
        <v>-15.6</v>
      </c>
      <c r="G88" s="61">
        <f t="shared" si="21"/>
        <v>2</v>
      </c>
      <c r="H88" s="61">
        <f t="shared" si="21"/>
        <v>-54.7</v>
      </c>
      <c r="I88" s="61">
        <f t="shared" si="21"/>
        <v>-2.9</v>
      </c>
      <c r="J88" s="61">
        <f t="shared" si="21"/>
        <v>-17.4</v>
      </c>
      <c r="K88" s="61">
        <f t="shared" si="21"/>
        <v>-64.9</v>
      </c>
      <c r="L88" s="61">
        <f t="shared" si="21"/>
        <v>-31.4</v>
      </c>
      <c r="M88" s="61">
        <f t="shared" si="21"/>
        <v>-5.6</v>
      </c>
      <c r="N88" s="61">
        <f t="shared" si="21"/>
        <v>5</v>
      </c>
      <c r="O88" s="61">
        <f aca="true" t="shared" si="22" ref="O88:T88">SUM(O86:O87)</f>
        <v>16.8</v>
      </c>
      <c r="P88" s="61">
        <f t="shared" si="22"/>
        <v>-11.2</v>
      </c>
      <c r="Q88" s="61">
        <f t="shared" si="22"/>
        <v>1.1</v>
      </c>
      <c r="R88" s="61">
        <f t="shared" si="22"/>
        <v>17.5</v>
      </c>
      <c r="S88" s="61">
        <f t="shared" si="22"/>
        <v>-10.3</v>
      </c>
      <c r="T88" s="61">
        <f t="shared" si="22"/>
        <v>0.1</v>
      </c>
      <c r="U88" s="61">
        <f>SUM(U86:U87)</f>
        <v>2.6</v>
      </c>
      <c r="V88" s="61">
        <f>SUM(V86:V87)</f>
        <v>2.4</v>
      </c>
    </row>
    <row r="89" spans="1:22" ht="12" customHeight="1">
      <c r="A89" s="8"/>
      <c r="B89" s="1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1:22" ht="17.25" customHeight="1">
      <c r="A90" s="8"/>
      <c r="B90" s="14" t="s">
        <v>72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  <row r="91" spans="1:22" ht="17.25" customHeight="1">
      <c r="A91" s="8"/>
      <c r="B91" s="27" t="s">
        <v>69</v>
      </c>
      <c r="C91" s="74">
        <v>10.1</v>
      </c>
      <c r="D91" s="29">
        <v>11</v>
      </c>
      <c r="E91" s="161">
        <v>3.9</v>
      </c>
      <c r="F91" s="161">
        <v>-0.6</v>
      </c>
      <c r="G91" s="69">
        <f>+F91</f>
        <v>-0.6</v>
      </c>
      <c r="H91" s="161">
        <v>-8.9</v>
      </c>
      <c r="I91" s="161">
        <v>-12.1</v>
      </c>
      <c r="J91" s="107">
        <v>-11.4</v>
      </c>
      <c r="K91" s="107">
        <v>-10.6</v>
      </c>
      <c r="L91" s="69">
        <f>+K91</f>
        <v>-10.6</v>
      </c>
      <c r="M91" s="161">
        <v>-8.8</v>
      </c>
      <c r="N91" s="161">
        <v>-8.4</v>
      </c>
      <c r="O91" s="161">
        <v>-5</v>
      </c>
      <c r="P91" s="107">
        <v>0.1</v>
      </c>
      <c r="Q91" s="69">
        <f>+P91</f>
        <v>0.1</v>
      </c>
      <c r="R91" s="161">
        <v>3.7</v>
      </c>
      <c r="S91" s="161">
        <v>5</v>
      </c>
      <c r="T91" s="161">
        <v>4.7</v>
      </c>
      <c r="U91" s="107">
        <v>5</v>
      </c>
      <c r="V91" s="69">
        <f>+U91</f>
        <v>5</v>
      </c>
    </row>
    <row r="92" spans="1:22" ht="17.25" customHeight="1">
      <c r="A92" s="8"/>
      <c r="B92" s="40" t="s">
        <v>137</v>
      </c>
      <c r="C92" s="75">
        <v>4.3</v>
      </c>
      <c r="D92" s="75">
        <v>10.8</v>
      </c>
      <c r="E92" s="165">
        <v>4.4</v>
      </c>
      <c r="F92" s="165">
        <v>2.6</v>
      </c>
      <c r="G92" s="82">
        <v>2.6</v>
      </c>
      <c r="H92" s="165">
        <v>-8.4</v>
      </c>
      <c r="I92" s="165">
        <v>-10.1</v>
      </c>
      <c r="J92" s="165">
        <v>-9.9</v>
      </c>
      <c r="K92" s="165">
        <v>-20.8</v>
      </c>
      <c r="L92" s="82">
        <f>+K92</f>
        <v>-20.8</v>
      </c>
      <c r="M92" s="165">
        <v>-12.8</v>
      </c>
      <c r="N92" s="165">
        <v>-11.6</v>
      </c>
      <c r="O92" s="165">
        <v>-7.8</v>
      </c>
      <c r="P92" s="165">
        <v>1</v>
      </c>
      <c r="Q92" s="82">
        <f>+P92</f>
        <v>1</v>
      </c>
      <c r="R92" s="165">
        <v>3.3</v>
      </c>
      <c r="S92" s="165">
        <v>-2</v>
      </c>
      <c r="T92" s="165">
        <v>-5.8</v>
      </c>
      <c r="U92" s="165">
        <v>-2.6</v>
      </c>
      <c r="V92" s="82">
        <f>+U92</f>
        <v>-2.6</v>
      </c>
    </row>
    <row r="93" spans="1:22" ht="47.25" customHeight="1" thickBot="1">
      <c r="A93" s="8"/>
      <c r="B93" s="48" t="s">
        <v>75</v>
      </c>
      <c r="C93" s="61">
        <f>SUM(C91:C92)</f>
        <v>14.4</v>
      </c>
      <c r="D93" s="61">
        <f>SUM(D91:D92)</f>
        <v>21.8</v>
      </c>
      <c r="E93" s="61">
        <f>SUM(E91:E92)</f>
        <v>8.3</v>
      </c>
      <c r="F93" s="61">
        <f aca="true" t="shared" si="23" ref="F93:N93">SUM(F91:F92)</f>
        <v>2</v>
      </c>
      <c r="G93" s="61">
        <f t="shared" si="23"/>
        <v>2</v>
      </c>
      <c r="H93" s="61">
        <f t="shared" si="23"/>
        <v>-17.3</v>
      </c>
      <c r="I93" s="61">
        <f t="shared" si="23"/>
        <v>-22.2</v>
      </c>
      <c r="J93" s="61">
        <f t="shared" si="23"/>
        <v>-21.3</v>
      </c>
      <c r="K93" s="61">
        <f t="shared" si="23"/>
        <v>-31.4</v>
      </c>
      <c r="L93" s="61">
        <f t="shared" si="23"/>
        <v>-31.4</v>
      </c>
      <c r="M93" s="61">
        <f t="shared" si="23"/>
        <v>-21.6</v>
      </c>
      <c r="N93" s="61">
        <f t="shared" si="23"/>
        <v>-20</v>
      </c>
      <c r="O93" s="61">
        <f aca="true" t="shared" si="24" ref="O93:T93">SUM(O91:O92)</f>
        <v>-12.8</v>
      </c>
      <c r="P93" s="61">
        <f t="shared" si="24"/>
        <v>1.1</v>
      </c>
      <c r="Q93" s="61">
        <f t="shared" si="24"/>
        <v>1.1</v>
      </c>
      <c r="R93" s="61">
        <f t="shared" si="24"/>
        <v>7</v>
      </c>
      <c r="S93" s="61">
        <f t="shared" si="24"/>
        <v>3</v>
      </c>
      <c r="T93" s="61">
        <f t="shared" si="24"/>
        <v>-1.1</v>
      </c>
      <c r="U93" s="61">
        <f>SUM(U91:U92)</f>
        <v>2.4</v>
      </c>
      <c r="V93" s="61">
        <f>SUM(V91:V92)</f>
        <v>2.4</v>
      </c>
    </row>
    <row r="94" spans="1:22" ht="9.75" customHeight="1">
      <c r="A94" s="8"/>
      <c r="B94" s="12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ht="17.25" customHeight="1">
      <c r="A95" s="8"/>
      <c r="B95" s="14" t="s">
        <v>186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7.25" customHeight="1" thickBot="1">
      <c r="A96" s="8"/>
      <c r="B96" s="36" t="s">
        <v>178</v>
      </c>
      <c r="C96" s="81">
        <v>2.9</v>
      </c>
      <c r="D96" s="166">
        <v>3</v>
      </c>
      <c r="E96" s="166">
        <v>3</v>
      </c>
      <c r="F96" s="166">
        <v>3.3</v>
      </c>
      <c r="G96" s="81">
        <f>+F96</f>
        <v>3.3</v>
      </c>
      <c r="H96" s="166">
        <v>3.8</v>
      </c>
      <c r="I96" s="166">
        <v>4.1</v>
      </c>
      <c r="J96" s="166">
        <v>4.7</v>
      </c>
      <c r="K96" s="166">
        <v>4</v>
      </c>
      <c r="L96" s="81">
        <f>+K96</f>
        <v>4</v>
      </c>
      <c r="M96" s="166">
        <v>3.9</v>
      </c>
      <c r="N96" s="166">
        <v>3.7</v>
      </c>
      <c r="O96" s="166">
        <v>3.7</v>
      </c>
      <c r="P96" s="166">
        <v>3.8</v>
      </c>
      <c r="Q96" s="81">
        <f>+P96</f>
        <v>3.8</v>
      </c>
      <c r="R96" s="166">
        <v>3.9</v>
      </c>
      <c r="S96" s="166">
        <v>3.9</v>
      </c>
      <c r="T96" s="166">
        <v>3.6</v>
      </c>
      <c r="U96" s="166">
        <v>3.4</v>
      </c>
      <c r="V96" s="81">
        <f>+U96</f>
        <v>3.4</v>
      </c>
    </row>
    <row r="97" spans="1:22" ht="9.75" customHeight="1" thickTop="1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2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ht="17.25" customHeight="1">
      <c r="A99" s="8"/>
      <c r="B99" s="1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</sheetData>
  <sheetProtection/>
  <mergeCells count="1">
    <mergeCell ref="B1:B2"/>
  </mergeCells>
  <conditionalFormatting sqref="H43:V43 H34:V34 C65:V65 C75:V75 C68:V68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fitToHeight="2"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48" max="21" man="1"/>
  </rowBreaks>
  <ignoredErrors>
    <ignoredError sqref="M12:N12 O12:P12" formulaRange="1"/>
    <ignoredError sqref="Q12:Q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08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7.25" customHeight="1">
      <c r="A6" s="8"/>
      <c r="B6" s="14" t="s">
        <v>118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1" customFormat="1" ht="17.25" customHeight="1" thickBot="1">
      <c r="A7" s="8"/>
      <c r="B7" s="31" t="s">
        <v>16</v>
      </c>
      <c r="C7" s="25">
        <v>-33</v>
      </c>
      <c r="D7" s="25">
        <v>-2</v>
      </c>
      <c r="E7" s="25">
        <v>52</v>
      </c>
      <c r="F7" s="25">
        <v>26</v>
      </c>
      <c r="G7" s="49">
        <f>+'Core Results'!G11-'Investment Banking'!G19-'Private Banking'!C7-'Asset Management'!G7</f>
        <v>43</v>
      </c>
      <c r="H7" s="49">
        <f>+'Core Results'!H11-'Investment Banking'!H19-'Private Banking'!D7-'Asset Management'!H7</f>
        <v>120</v>
      </c>
      <c r="I7" s="49">
        <f>+'Core Results'!I11-'Investment Banking'!I19-'Private Banking'!E7-'Asset Management'!I7</f>
        <v>113</v>
      </c>
      <c r="J7" s="49">
        <f>+'Core Results'!J11-'Investment Banking'!J19-'Private Banking'!F7-'Asset Management'!J7</f>
        <v>56</v>
      </c>
      <c r="K7" s="49">
        <f>+'Core Results'!K11-'Investment Banking'!K19-'Private Banking'!G7-'Asset Management'!K7</f>
        <v>5</v>
      </c>
      <c r="L7" s="49">
        <f>+'Core Results'!L11-'Investment Banking'!L19-'Private Banking'!H7-'Asset Management'!L7</f>
        <v>294</v>
      </c>
      <c r="M7" s="49">
        <f>+'Core Results'!M11-'Investment Banking'!M19-'Private Banking'!I7-'Asset Management'!M7</f>
        <v>231</v>
      </c>
      <c r="N7" s="49">
        <f>+'Core Results'!N11-'Investment Banking'!N19-'Private Banking'!J7-'Asset Management'!N7</f>
        <v>-786</v>
      </c>
      <c r="O7" s="49">
        <f>+'Core Results'!O11-'Investment Banking'!O19-'Private Banking'!K7-'Asset Management'!O7</f>
        <v>273</v>
      </c>
      <c r="P7" s="49">
        <f>+'Core Results'!P11-'Investment Banking'!P19-'Private Banking'!L7-'Asset Management'!P7</f>
        <v>-142</v>
      </c>
      <c r="Q7" s="49">
        <f>+'Core Results'!Q11-'Investment Banking'!Q19-'Private Banking'!M7-'Asset Management'!Q7</f>
        <v>-424</v>
      </c>
      <c r="R7" s="49">
        <f>+'Core Results'!R11-'Investment Banking'!R19-'Private Banking'!N7-'Asset Management'!R7</f>
        <v>214</v>
      </c>
      <c r="S7" s="49">
        <f>+'Core Results'!S11-'Investment Banking'!S19-'Private Banking'!O7-'Asset Management'!S7</f>
        <v>828</v>
      </c>
      <c r="T7" s="49">
        <f>+'Core Results'!T11-'Investment Banking'!T19-'Private Banking'!P7-'Asset Management'!T7</f>
        <v>-545</v>
      </c>
      <c r="U7" s="49">
        <f>+'Core Results'!U11-'Investment Banking'!U19-'Private Banking'!Q7-'Asset Management'!U7</f>
        <v>-49</v>
      </c>
      <c r="V7" s="49">
        <f>+'Core Results'!V11-'Investment Banking'!V19-'Private Banking'!R7-'Asset Management'!V7</f>
        <v>448</v>
      </c>
    </row>
    <row r="8" spans="1:22" s="21" customFormat="1" ht="17.25" customHeight="1" thickBot="1">
      <c r="A8" s="8"/>
      <c r="B8" s="31" t="s">
        <v>17</v>
      </c>
      <c r="C8" s="25">
        <v>0</v>
      </c>
      <c r="D8" s="25">
        <v>0</v>
      </c>
      <c r="E8" s="25">
        <v>0</v>
      </c>
      <c r="F8" s="25">
        <v>-2</v>
      </c>
      <c r="G8" s="49">
        <f>+'Core Results'!G12-'Investment Banking'!G20-'Private Banking'!C8-'Asset Management'!G8</f>
        <v>-2</v>
      </c>
      <c r="H8" s="49">
        <f>+'Core Results'!H12-'Investment Banking'!H20-'Private Banking'!D8-'Asset Management'!H8</f>
        <v>1</v>
      </c>
      <c r="I8" s="49">
        <f>+'Core Results'!I12-'Investment Banking'!I20-'Private Banking'!E8-'Asset Management'!I8</f>
        <v>0</v>
      </c>
      <c r="J8" s="49">
        <f>+'Core Results'!J12-'Investment Banking'!J20-'Private Banking'!F8-'Asset Management'!J8</f>
        <v>-1</v>
      </c>
      <c r="K8" s="49">
        <f>+'Core Results'!K12-'Investment Banking'!K20-'Private Banking'!G8-'Asset Management'!K8</f>
        <v>1</v>
      </c>
      <c r="L8" s="49">
        <f>+'Core Results'!L12-'Investment Banking'!L20-'Private Banking'!H8-'Asset Management'!L8</f>
        <v>1</v>
      </c>
      <c r="M8" s="49">
        <f>+'Core Results'!M12-'Investment Banking'!M20-'Private Banking'!I8-'Asset Management'!M8</f>
        <v>0</v>
      </c>
      <c r="N8" s="49">
        <f>+'Core Results'!N12-'Investment Banking'!N20-'Private Banking'!J8-'Asset Management'!N8</f>
        <v>0</v>
      </c>
      <c r="O8" s="49">
        <f>+'Core Results'!O12-'Investment Banking'!O20-'Private Banking'!K8-'Asset Management'!O8</f>
        <v>0</v>
      </c>
      <c r="P8" s="49">
        <f>+'Core Results'!P12-'Investment Banking'!P20-'Private Banking'!L8-'Asset Management'!P8</f>
        <v>0</v>
      </c>
      <c r="Q8" s="49">
        <f>+'Core Results'!Q12-'Investment Banking'!Q20-'Private Banking'!M8-'Asset Management'!Q8</f>
        <v>0</v>
      </c>
      <c r="R8" s="49">
        <f>+'Core Results'!R12-'Investment Banking'!R20-'Private Banking'!N8-'Asset Management'!R8</f>
        <v>0</v>
      </c>
      <c r="S8" s="49">
        <f>+'Core Results'!S12-'Investment Banking'!S20-'Private Banking'!O8-'Asset Management'!S8</f>
        <v>0</v>
      </c>
      <c r="T8" s="49">
        <f>+'Core Results'!T12-'Investment Banking'!T20-'Private Banking'!P8-'Asset Management'!T8</f>
        <v>0</v>
      </c>
      <c r="U8" s="49">
        <f>+'Core Results'!U12-'Investment Banking'!U20-'Private Banking'!Q8-'Asset Management'!U8</f>
        <v>0</v>
      </c>
      <c r="V8" s="49">
        <f>+'Core Results'!V12-'Investment Banking'!V20-'Private Banking'!R8-'Asset Management'!V8</f>
        <v>0</v>
      </c>
    </row>
    <row r="9" spans="1:22" ht="17.25" customHeight="1">
      <c r="A9" s="8"/>
      <c r="B9" s="33" t="s">
        <v>18</v>
      </c>
      <c r="C9" s="47">
        <v>69</v>
      </c>
      <c r="D9" s="47">
        <v>62</v>
      </c>
      <c r="E9" s="47">
        <v>77</v>
      </c>
      <c r="F9" s="47">
        <v>-30</v>
      </c>
      <c r="G9" s="62">
        <f>+'Core Results'!G13-'Investment Banking'!G21-'Private Banking'!C9-'Asset Management'!G9</f>
        <v>178</v>
      </c>
      <c r="H9" s="62">
        <f>+'Core Results'!H13-'Investment Banking'!H21-'Private Banking'!D9-'Asset Management'!H9</f>
        <v>60</v>
      </c>
      <c r="I9" s="62">
        <f>+'Core Results'!I13-'Investment Banking'!I21-'Private Banking'!E9-'Asset Management'!I9</f>
        <v>103</v>
      </c>
      <c r="J9" s="62">
        <f>+'Core Results'!J13-'Investment Banking'!J21-'Private Banking'!F9-'Asset Management'!J9</f>
        <v>64</v>
      </c>
      <c r="K9" s="62">
        <f>+'Core Results'!K13-'Investment Banking'!K21-'Private Banking'!G9-'Asset Management'!K9</f>
        <v>631</v>
      </c>
      <c r="L9" s="62">
        <f>+'Core Results'!L13-'Investment Banking'!L21-'Private Banking'!H9-'Asset Management'!L9</f>
        <v>858</v>
      </c>
      <c r="M9" s="62">
        <f>+'Core Results'!M13-'Investment Banking'!M21-'Private Banking'!I9-'Asset Management'!M9</f>
        <v>-47</v>
      </c>
      <c r="N9" s="62">
        <f>+'Core Results'!N13-'Investment Banking'!N21-'Private Banking'!J9-'Asset Management'!N9</f>
        <v>220</v>
      </c>
      <c r="O9" s="62">
        <f>+'Core Results'!O13-'Investment Banking'!O21-'Private Banking'!K9-'Asset Management'!O9</f>
        <v>280</v>
      </c>
      <c r="P9" s="62">
        <f>+'Core Results'!P13-'Investment Banking'!P21-'Private Banking'!L9-'Asset Management'!P9</f>
        <v>81</v>
      </c>
      <c r="Q9" s="62">
        <f>+'Core Results'!Q13-'Investment Banking'!Q21-'Private Banking'!M9-'Asset Management'!Q9</f>
        <v>534</v>
      </c>
      <c r="R9" s="62">
        <f>+'Core Results'!R13-'Investment Banking'!R21-'Private Banking'!N9-'Asset Management'!R9</f>
        <v>102</v>
      </c>
      <c r="S9" s="62">
        <f>+'Core Results'!S13-'Investment Banking'!S21-'Private Banking'!O9-'Asset Management'!S9</f>
        <v>465</v>
      </c>
      <c r="T9" s="62">
        <f>+'Core Results'!T13-'Investment Banking'!T21-'Private Banking'!P9-'Asset Management'!T9</f>
        <v>55</v>
      </c>
      <c r="U9" s="62">
        <f>+'Core Results'!U13-'Investment Banking'!U21-'Private Banking'!Q9-'Asset Management'!U9</f>
        <v>88</v>
      </c>
      <c r="V9" s="62">
        <f>+'Core Results'!V13-'Investment Banking'!V21-'Private Banking'!R9-'Asset Management'!V9</f>
        <v>710</v>
      </c>
    </row>
    <row r="10" spans="1:22" ht="17.25" customHeight="1">
      <c r="A10" s="8"/>
      <c r="B10" s="128" t="s">
        <v>19</v>
      </c>
      <c r="C10" s="171">
        <v>7</v>
      </c>
      <c r="D10" s="171">
        <v>13</v>
      </c>
      <c r="E10" s="171">
        <v>7</v>
      </c>
      <c r="F10" s="171">
        <v>109</v>
      </c>
      <c r="G10" s="129">
        <f>+'Core Results'!G14-'Investment Banking'!G22-'Private Banking'!C10-'Asset Management'!G10</f>
        <v>136</v>
      </c>
      <c r="H10" s="129">
        <f>+'Core Results'!H14-'Investment Banking'!H22-'Private Banking'!D10-'Asset Management'!H10</f>
        <v>7</v>
      </c>
      <c r="I10" s="129">
        <f>+'Core Results'!I14-'Investment Banking'!I22-'Private Banking'!E10-'Asset Management'!I10</f>
        <v>32</v>
      </c>
      <c r="J10" s="129">
        <f>+'Core Results'!J14-'Investment Banking'!J22-'Private Banking'!F10-'Asset Management'!J10</f>
        <v>-18</v>
      </c>
      <c r="K10" s="129">
        <f>+'Core Results'!K14-'Investment Banking'!K22-'Private Banking'!G10-'Asset Management'!K10</f>
        <v>401</v>
      </c>
      <c r="L10" s="129">
        <f>+'Core Results'!L14-'Investment Banking'!L22-'Private Banking'!H10-'Asset Management'!L10</f>
        <v>422</v>
      </c>
      <c r="M10" s="129">
        <f>+'Core Results'!M14-'Investment Banking'!M22-'Private Banking'!I10-'Asset Management'!M10</f>
        <v>122</v>
      </c>
      <c r="N10" s="129">
        <f>+'Core Results'!N14-'Investment Banking'!N22-'Private Banking'!J10-'Asset Management'!N10</f>
        <v>50</v>
      </c>
      <c r="O10" s="129">
        <f>+'Core Results'!O14-'Investment Banking'!O22-'Private Banking'!K10-'Asset Management'!O10</f>
        <v>302</v>
      </c>
      <c r="P10" s="129">
        <f>+'Core Results'!P14-'Investment Banking'!P22-'Private Banking'!L10-'Asset Management'!P10</f>
        <v>434</v>
      </c>
      <c r="Q10" s="129">
        <f>+'Core Results'!Q14-'Investment Banking'!Q22-'Private Banking'!M10-'Asset Management'!Q10</f>
        <v>908</v>
      </c>
      <c r="R10" s="129">
        <f>+'Core Results'!R14-'Investment Banking'!R22-'Private Banking'!N10-'Asset Management'!R10</f>
        <v>28</v>
      </c>
      <c r="S10" s="129">
        <f>+'Core Results'!S14-'Investment Banking'!S22-'Private Banking'!O10-'Asset Management'!S10</f>
        <v>234</v>
      </c>
      <c r="T10" s="129">
        <f>+'Core Results'!T14-'Investment Banking'!T22-'Private Banking'!P10-'Asset Management'!T10</f>
        <v>4</v>
      </c>
      <c r="U10" s="129">
        <f>+'Core Results'!U14-'Investment Banking'!U22-'Private Banking'!Q10-'Asset Management'!U10</f>
        <v>57</v>
      </c>
      <c r="V10" s="129">
        <f>+'Core Results'!V14-'Investment Banking'!V22-'Private Banking'!R10-'Asset Management'!V10</f>
        <v>323</v>
      </c>
    </row>
    <row r="11" spans="1:22" s="21" customFormat="1" ht="17.25" customHeight="1">
      <c r="A11" s="8"/>
      <c r="B11" s="32" t="s">
        <v>20</v>
      </c>
      <c r="C11" s="44">
        <v>-20</v>
      </c>
      <c r="D11" s="44">
        <v>-20</v>
      </c>
      <c r="E11" s="44">
        <v>-24</v>
      </c>
      <c r="F11" s="44">
        <v>-13</v>
      </c>
      <c r="G11" s="63">
        <f>+'Core Results'!G15-'Investment Banking'!G23-'Private Banking'!C11-'Asset Management'!G11</f>
        <v>-77</v>
      </c>
      <c r="H11" s="63">
        <f>+'Core Results'!H15-'Investment Banking'!H23-'Private Banking'!D11-'Asset Management'!H11</f>
        <v>-10</v>
      </c>
      <c r="I11" s="63">
        <f>+'Core Results'!I15-'Investment Banking'!I23-'Private Banking'!E11-'Asset Management'!I11</f>
        <v>47</v>
      </c>
      <c r="J11" s="63">
        <f>+'Core Results'!J15-'Investment Banking'!J23-'Private Banking'!F11-'Asset Management'!J11</f>
        <v>-21</v>
      </c>
      <c r="K11" s="63">
        <f>+'Core Results'!K15-'Investment Banking'!K23-'Private Banking'!G11-'Asset Management'!K11</f>
        <v>33</v>
      </c>
      <c r="L11" s="63">
        <f>+'Core Results'!L15-'Investment Banking'!L23-'Private Banking'!H11-'Asset Management'!L11</f>
        <v>49</v>
      </c>
      <c r="M11" s="63">
        <f>+'Core Results'!M15-'Investment Banking'!M23-'Private Banking'!I11-'Asset Management'!M11</f>
        <v>18</v>
      </c>
      <c r="N11" s="63">
        <f>+'Core Results'!N15-'Investment Banking'!N23-'Private Banking'!J11-'Asset Management'!N11</f>
        <v>25</v>
      </c>
      <c r="O11" s="63">
        <f>+'Core Results'!O15-'Investment Banking'!O23-'Private Banking'!K11-'Asset Management'!O11</f>
        <v>-5</v>
      </c>
      <c r="P11" s="63">
        <f>+'Core Results'!P15-'Investment Banking'!P23-'Private Banking'!L11-'Asset Management'!P11</f>
        <v>44</v>
      </c>
      <c r="Q11" s="63">
        <f>+'Core Results'!Q15-'Investment Banking'!Q23-'Private Banking'!M11-'Asset Management'!Q11</f>
        <v>82</v>
      </c>
      <c r="R11" s="63">
        <f>+'Core Results'!R15-'Investment Banking'!R23-'Private Banking'!N11-'Asset Management'!R11</f>
        <v>2</v>
      </c>
      <c r="S11" s="63">
        <f>+'Core Results'!S15-'Investment Banking'!S23-'Private Banking'!O11-'Asset Management'!S11</f>
        <v>3</v>
      </c>
      <c r="T11" s="63">
        <f>+'Core Results'!T15-'Investment Banking'!T23-'Private Banking'!P11-'Asset Management'!T11</f>
        <v>9</v>
      </c>
      <c r="U11" s="63">
        <f>+'Core Results'!U15-'Investment Banking'!U23-'Private Banking'!Q11-'Asset Management'!U11</f>
        <v>61</v>
      </c>
      <c r="V11" s="63">
        <f>+'Core Results'!V15-'Investment Banking'!V23-'Private Banking'!R11-'Asset Management'!V11</f>
        <v>75</v>
      </c>
    </row>
    <row r="12" spans="1:22" s="21" customFormat="1" ht="17.25" customHeight="1">
      <c r="A12" s="8"/>
      <c r="B12" s="33" t="s">
        <v>21</v>
      </c>
      <c r="C12" s="34">
        <v>-13</v>
      </c>
      <c r="D12" s="34">
        <v>-7</v>
      </c>
      <c r="E12" s="34">
        <v>-17</v>
      </c>
      <c r="F12" s="34">
        <v>96</v>
      </c>
      <c r="G12" s="59">
        <f>+'Core Results'!G16-'Investment Banking'!G24-'Private Banking'!C12-'Asset Management'!G12</f>
        <v>59</v>
      </c>
      <c r="H12" s="59">
        <f>+'Core Results'!H16-'Investment Banking'!H24-'Private Banking'!D12-'Asset Management'!H12</f>
        <v>-3</v>
      </c>
      <c r="I12" s="59">
        <f>+'Core Results'!I16-'Investment Banking'!I24-'Private Banking'!E12-'Asset Management'!I12</f>
        <v>79</v>
      </c>
      <c r="J12" s="59">
        <f>+'Core Results'!J16-'Investment Banking'!J24-'Private Banking'!F12-'Asset Management'!J12</f>
        <v>-39</v>
      </c>
      <c r="K12" s="59">
        <f>+'Core Results'!K16-'Investment Banking'!K24-'Private Banking'!G12-'Asset Management'!K12</f>
        <v>434</v>
      </c>
      <c r="L12" s="59">
        <f>+'Core Results'!L16-'Investment Banking'!L24-'Private Banking'!H12-'Asset Management'!L12</f>
        <v>471</v>
      </c>
      <c r="M12" s="59">
        <f>+'Core Results'!M16-'Investment Banking'!M24-'Private Banking'!I12-'Asset Management'!M12</f>
        <v>140</v>
      </c>
      <c r="N12" s="59">
        <f>+'Core Results'!N16-'Investment Banking'!N24-'Private Banking'!J12-'Asset Management'!N12</f>
        <v>75</v>
      </c>
      <c r="O12" s="59">
        <f>+'Core Results'!O16-'Investment Banking'!O24-'Private Banking'!K12-'Asset Management'!O12</f>
        <v>297</v>
      </c>
      <c r="P12" s="59">
        <f>+'Core Results'!P16-'Investment Banking'!P24-'Private Banking'!L12-'Asset Management'!P12</f>
        <v>478</v>
      </c>
      <c r="Q12" s="59">
        <f>+'Core Results'!Q16-'Investment Banking'!Q24-'Private Banking'!M12-'Asset Management'!Q12</f>
        <v>990</v>
      </c>
      <c r="R12" s="59">
        <f>+'Core Results'!R16-'Investment Banking'!R24-'Private Banking'!N12-'Asset Management'!R12</f>
        <v>30</v>
      </c>
      <c r="S12" s="59">
        <f>+'Core Results'!S16-'Investment Banking'!S24-'Private Banking'!O12-'Asset Management'!S12</f>
        <v>237</v>
      </c>
      <c r="T12" s="59">
        <f>+'Core Results'!T16-'Investment Banking'!T24-'Private Banking'!P12-'Asset Management'!T12</f>
        <v>13</v>
      </c>
      <c r="U12" s="59">
        <f>+'Core Results'!U16-'Investment Banking'!U24-'Private Banking'!Q12-'Asset Management'!U12</f>
        <v>118</v>
      </c>
      <c r="V12" s="59">
        <f>+'Core Results'!V16-'Investment Banking'!V24-'Private Banking'!R12-'Asset Management'!V12</f>
        <v>398</v>
      </c>
    </row>
    <row r="13" spans="1:22" s="21" customFormat="1" ht="17.25" customHeight="1" thickBot="1">
      <c r="A13" s="8"/>
      <c r="B13" s="31" t="s">
        <v>22</v>
      </c>
      <c r="C13" s="25">
        <v>56</v>
      </c>
      <c r="D13" s="25">
        <v>55</v>
      </c>
      <c r="E13" s="25">
        <v>60</v>
      </c>
      <c r="F13" s="25">
        <v>66</v>
      </c>
      <c r="G13" s="49">
        <f>+'Core Results'!G17-'Investment Banking'!G25-'Private Banking'!C13-'Asset Management'!G13</f>
        <v>237</v>
      </c>
      <c r="H13" s="49">
        <f>+'Core Results'!H17-'Investment Banking'!H25-'Private Banking'!D13-'Asset Management'!H13</f>
        <v>57</v>
      </c>
      <c r="I13" s="49">
        <f>+'Core Results'!I17-'Investment Banking'!I25-'Private Banking'!E13-'Asset Management'!I13</f>
        <v>182</v>
      </c>
      <c r="J13" s="49">
        <f>+'Core Results'!J17-'Investment Banking'!J25-'Private Banking'!F13-'Asset Management'!J13</f>
        <v>25</v>
      </c>
      <c r="K13" s="49">
        <f>+'Core Results'!K17-'Investment Banking'!K25-'Private Banking'!G13-'Asset Management'!K13</f>
        <v>1065</v>
      </c>
      <c r="L13" s="49">
        <f>+'Core Results'!L17-'Investment Banking'!L25-'Private Banking'!H13-'Asset Management'!L13</f>
        <v>1329</v>
      </c>
      <c r="M13" s="49">
        <f>+'Core Results'!M17-'Investment Banking'!M25-'Private Banking'!I13-'Asset Management'!M13</f>
        <v>93</v>
      </c>
      <c r="N13" s="49">
        <f>+'Core Results'!N17-'Investment Banking'!N25-'Private Banking'!J13-'Asset Management'!N13</f>
        <v>295</v>
      </c>
      <c r="O13" s="49">
        <f>+'Core Results'!O17-'Investment Banking'!O25-'Private Banking'!K13-'Asset Management'!O13</f>
        <v>577</v>
      </c>
      <c r="P13" s="49">
        <f>+'Core Results'!P17-'Investment Banking'!P25-'Private Banking'!L13-'Asset Management'!P13</f>
        <v>559</v>
      </c>
      <c r="Q13" s="49">
        <f>+'Core Results'!Q17-'Investment Banking'!Q25-'Private Banking'!M13-'Asset Management'!Q13</f>
        <v>1524</v>
      </c>
      <c r="R13" s="49">
        <f>+'Core Results'!R17-'Investment Banking'!R25-'Private Banking'!N13-'Asset Management'!R13</f>
        <v>132</v>
      </c>
      <c r="S13" s="49">
        <f>+'Core Results'!S17-'Investment Banking'!S25-'Private Banking'!O13-'Asset Management'!S13</f>
        <v>702</v>
      </c>
      <c r="T13" s="49">
        <f>+'Core Results'!T17-'Investment Banking'!T25-'Private Banking'!P13-'Asset Management'!T13</f>
        <v>68</v>
      </c>
      <c r="U13" s="49">
        <f>+'Core Results'!U17-'Investment Banking'!U25-'Private Banking'!Q13-'Asset Management'!U13</f>
        <v>206</v>
      </c>
      <c r="V13" s="49">
        <f>+'Core Results'!V17-'Investment Banking'!V25-'Private Banking'!R13-'Asset Management'!V13</f>
        <v>1108</v>
      </c>
    </row>
    <row r="14" spans="1:22" s="21" customFormat="1" ht="26.25" thickBot="1">
      <c r="A14" s="8"/>
      <c r="B14" s="48" t="s">
        <v>102</v>
      </c>
      <c r="C14" s="25">
        <v>-89</v>
      </c>
      <c r="D14" s="25">
        <v>-57</v>
      </c>
      <c r="E14" s="25">
        <v>-8</v>
      </c>
      <c r="F14" s="25">
        <v>-38</v>
      </c>
      <c r="G14" s="49">
        <f>+'Core Results'!G18-'Investment Banking'!G26-'Private Banking'!C14-'Asset Management'!G14</f>
        <v>-192</v>
      </c>
      <c r="H14" s="49">
        <f>+'Core Results'!H18-'Investment Banking'!H26-'Private Banking'!D14-'Asset Management'!H14</f>
        <v>62</v>
      </c>
      <c r="I14" s="49">
        <f>+'Core Results'!I18-'Investment Banking'!I26-'Private Banking'!E14-'Asset Management'!I14</f>
        <v>-69</v>
      </c>
      <c r="J14" s="49">
        <f>+'Core Results'!J18-'Investment Banking'!J26-'Private Banking'!F14-'Asset Management'!J14</f>
        <v>32</v>
      </c>
      <c r="K14" s="49">
        <f>+'Core Results'!K18-'Investment Banking'!K26-'Private Banking'!G14-'Asset Management'!K14</f>
        <v>-1061</v>
      </c>
      <c r="L14" s="49">
        <f>+'Core Results'!L18-'Investment Banking'!L26-'Private Banking'!H14-'Asset Management'!L14</f>
        <v>-1036</v>
      </c>
      <c r="M14" s="49">
        <f>+'Core Results'!M18-'Investment Banking'!M26-'Private Banking'!I14-'Asset Management'!M14</f>
        <v>138</v>
      </c>
      <c r="N14" s="49">
        <f>+'Core Results'!N18-'Investment Banking'!N26-'Private Banking'!J14-'Asset Management'!N14</f>
        <v>-1081</v>
      </c>
      <c r="O14" s="49">
        <f>+'Core Results'!O18-'Investment Banking'!O26-'Private Banking'!K14-'Asset Management'!O14</f>
        <v>-304</v>
      </c>
      <c r="P14" s="49">
        <f>+'Core Results'!P18-'Investment Banking'!P26-'Private Banking'!L14-'Asset Management'!P14</f>
        <v>-701</v>
      </c>
      <c r="Q14" s="49">
        <f>+'Core Results'!Q18-'Investment Banking'!Q26-'Private Banking'!M14-'Asset Management'!Q14</f>
        <v>-1948</v>
      </c>
      <c r="R14" s="49">
        <f>+'Core Results'!R18-'Investment Banking'!R26-'Private Banking'!N14-'Asset Management'!R14</f>
        <v>82</v>
      </c>
      <c r="S14" s="49">
        <f>+'Core Results'!S18-'Investment Banking'!S26-'Private Banking'!O14-'Asset Management'!S14</f>
        <v>126</v>
      </c>
      <c r="T14" s="49">
        <f>+'Core Results'!T18-'Investment Banking'!T26-'Private Banking'!P14-'Asset Management'!T14</f>
        <v>-613</v>
      </c>
      <c r="U14" s="49">
        <f>+'Core Results'!U18-'Investment Banking'!U26-'Private Banking'!Q14-'Asset Management'!U14</f>
        <v>-255</v>
      </c>
      <c r="V14" s="49">
        <f>+'Core Results'!V18-'Investment Banking'!V26-'Private Banking'!R14-'Asset Management'!V14</f>
        <v>-660</v>
      </c>
    </row>
    <row r="15" spans="1:22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7.25" customHeight="1">
      <c r="A16" s="8"/>
      <c r="B16" s="14" t="s">
        <v>66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7.25" customHeight="1" thickBot="1">
      <c r="A17" s="8"/>
      <c r="B17" s="36" t="s">
        <v>67</v>
      </c>
      <c r="C17" s="80">
        <f>+'Core Results'!C44</f>
        <v>600</v>
      </c>
      <c r="D17" s="80">
        <f>+'Core Results'!D44</f>
        <v>600</v>
      </c>
      <c r="E17" s="80">
        <f>+'Core Results'!E44</f>
        <v>700</v>
      </c>
      <c r="F17" s="80">
        <f>+'Core Results'!F44</f>
        <v>700</v>
      </c>
      <c r="G17" s="80">
        <f>+'Core Results'!G44</f>
        <v>700</v>
      </c>
      <c r="H17" s="80">
        <f>+'Core Results'!H44</f>
        <v>700</v>
      </c>
      <c r="I17" s="80">
        <f>+'Core Results'!I44</f>
        <v>700</v>
      </c>
      <c r="J17" s="80">
        <f>+'Core Results'!J44</f>
        <v>700</v>
      </c>
      <c r="K17" s="80">
        <f>+'Core Results'!K44</f>
        <v>700</v>
      </c>
      <c r="L17" s="80">
        <f>+'Core Results'!L44</f>
        <v>700</v>
      </c>
      <c r="M17" s="80">
        <f>+'Core Results'!M44</f>
        <v>700</v>
      </c>
      <c r="N17" s="80">
        <f>+'Core Results'!N44</f>
        <v>700</v>
      </c>
      <c r="O17" s="80">
        <f>+'Core Results'!O44</f>
        <v>800</v>
      </c>
      <c r="P17" s="80">
        <f>+'Core Results'!P44</f>
        <v>800</v>
      </c>
      <c r="Q17" s="80">
        <f>+'Core Results'!Q44</f>
        <v>800</v>
      </c>
      <c r="R17" s="80">
        <f>+'Core Results'!R44</f>
        <v>800</v>
      </c>
      <c r="S17" s="80">
        <f>+'Core Results'!S44</f>
        <v>900</v>
      </c>
      <c r="T17" s="80">
        <f>+'Core Results'!T44</f>
        <v>900</v>
      </c>
      <c r="U17" s="80">
        <f>+'Core Results'!U44</f>
        <v>900</v>
      </c>
      <c r="V17" s="80">
        <f>+'Core Results'!V44</f>
        <v>900</v>
      </c>
    </row>
    <row r="18" spans="1:22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7.25" customHeigh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fitToHeight="2" horizontalDpi="600" verticalDpi="600" orientation="landscape" pageOrder="overThenDown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10" t="s">
        <v>181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7.25" customHeight="1">
      <c r="A6" s="8"/>
      <c r="B6" s="14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7.25" customHeight="1">
      <c r="A7" s="8"/>
      <c r="B7" s="15" t="s">
        <v>28</v>
      </c>
      <c r="C7" s="169">
        <v>973.7</v>
      </c>
      <c r="D7" s="169">
        <v>1016.2</v>
      </c>
      <c r="E7" s="169">
        <v>991.7</v>
      </c>
      <c r="F7" s="169">
        <v>995.4</v>
      </c>
      <c r="G7" s="123">
        <v>995.4</v>
      </c>
      <c r="H7" s="169">
        <v>899.6</v>
      </c>
      <c r="I7" s="169">
        <v>926.8</v>
      </c>
      <c r="J7" s="169">
        <v>904.3</v>
      </c>
      <c r="K7" s="169">
        <v>788.9</v>
      </c>
      <c r="L7" s="123">
        <v>788.9</v>
      </c>
      <c r="M7" s="169">
        <v>808.7</v>
      </c>
      <c r="N7" s="169">
        <v>862.2</v>
      </c>
      <c r="O7" s="169">
        <v>901.8</v>
      </c>
      <c r="P7" s="169">
        <v>914.9</v>
      </c>
      <c r="Q7" s="123">
        <f>P7</f>
        <v>914.9</v>
      </c>
      <c r="R7" s="169">
        <v>945.7</v>
      </c>
      <c r="S7" s="169">
        <v>925.6</v>
      </c>
      <c r="T7" s="169">
        <v>935.1</v>
      </c>
      <c r="U7" s="169">
        <v>932.9</v>
      </c>
      <c r="V7" s="123">
        <f>U7</f>
        <v>932.9</v>
      </c>
    </row>
    <row r="8" spans="1:22" ht="17.25" customHeight="1">
      <c r="A8" s="8"/>
      <c r="B8" s="15" t="s">
        <v>29</v>
      </c>
      <c r="C8" s="169">
        <v>625.5</v>
      </c>
      <c r="D8" s="169">
        <v>660.1</v>
      </c>
      <c r="E8" s="169">
        <v>623.7</v>
      </c>
      <c r="F8" s="169">
        <v>599.4</v>
      </c>
      <c r="G8" s="123">
        <f>+F8</f>
        <v>599.4</v>
      </c>
      <c r="H8" s="169">
        <v>517.4</v>
      </c>
      <c r="I8" s="169">
        <v>513.6</v>
      </c>
      <c r="J8" s="169">
        <v>491.2</v>
      </c>
      <c r="K8" s="169">
        <v>411.5</v>
      </c>
      <c r="L8" s="123">
        <f>+K8</f>
        <v>411.5</v>
      </c>
      <c r="M8" s="169">
        <v>405.7</v>
      </c>
      <c r="N8" s="169">
        <v>410.7</v>
      </c>
      <c r="O8" s="169">
        <v>427.9</v>
      </c>
      <c r="P8" s="169">
        <v>416</v>
      </c>
      <c r="Q8" s="123">
        <f>+P8</f>
        <v>416</v>
      </c>
      <c r="R8" s="169">
        <v>434.2</v>
      </c>
      <c r="S8" s="169">
        <v>423</v>
      </c>
      <c r="T8" s="169">
        <v>423.1</v>
      </c>
      <c r="U8" s="169">
        <v>425.8</v>
      </c>
      <c r="V8" s="123">
        <f>+U8</f>
        <v>425.8</v>
      </c>
    </row>
    <row r="9" spans="1:22" ht="32.25" customHeight="1">
      <c r="A9" s="8"/>
      <c r="B9" s="178" t="s">
        <v>187</v>
      </c>
      <c r="C9" s="169">
        <v>-130.8</v>
      </c>
      <c r="D9" s="169">
        <v>-136.8</v>
      </c>
      <c r="E9" s="169">
        <v>-134.5</v>
      </c>
      <c r="F9" s="169">
        <v>-132</v>
      </c>
      <c r="G9" s="123">
        <f>+F9</f>
        <v>-132</v>
      </c>
      <c r="H9" s="169">
        <v>-119.5</v>
      </c>
      <c r="I9" s="169">
        <v>-119.9</v>
      </c>
      <c r="J9" s="169">
        <v>-112.1</v>
      </c>
      <c r="K9" s="169">
        <v>-94.3</v>
      </c>
      <c r="L9" s="123">
        <f>+K9</f>
        <v>-94.3</v>
      </c>
      <c r="M9" s="169">
        <v>-92.7</v>
      </c>
      <c r="N9" s="169">
        <v>-97.7</v>
      </c>
      <c r="O9" s="169">
        <v>-104.4</v>
      </c>
      <c r="P9" s="169">
        <v>-101.9</v>
      </c>
      <c r="Q9" s="123">
        <f>+P9</f>
        <v>-101.9</v>
      </c>
      <c r="R9" s="169">
        <v>-109</v>
      </c>
      <c r="S9" s="169">
        <v>-106</v>
      </c>
      <c r="T9" s="169">
        <v>-107</v>
      </c>
      <c r="U9" s="169">
        <v>-105.7</v>
      </c>
      <c r="V9" s="123">
        <f>+U9</f>
        <v>-105.7</v>
      </c>
    </row>
    <row r="10" spans="1:22" ht="34.5" customHeight="1" thickBot="1">
      <c r="A10" s="8"/>
      <c r="B10" s="173" t="s">
        <v>184</v>
      </c>
      <c r="C10" s="124">
        <f>IF((SUM(C7:C9))=C11+C12,(SUM(C7:C9)),"Error")</f>
        <v>1468.4</v>
      </c>
      <c r="D10" s="124">
        <f>IF((SUM(D7:D9))=D11+D12,(SUM(D7:D9)),"Error")</f>
        <v>1539.5</v>
      </c>
      <c r="E10" s="124">
        <f>IF((SUM(E7:E9))=E11+E12,(SUM(E7:E9)),"Error")</f>
        <v>1480.9</v>
      </c>
      <c r="F10" s="124">
        <f>IF((SUM(F7:F9))=F11+F12,(SUM(F7:F9)),"Error")</f>
        <v>1462.8</v>
      </c>
      <c r="G10" s="124">
        <f>SUM(G7:G9)</f>
        <v>1462.8</v>
      </c>
      <c r="H10" s="124">
        <f aca="true" t="shared" si="0" ref="H10:N10">IF((SUM(H7:H9))=H11+H12,(SUM(H7:H9)),"Error")</f>
        <v>1297.5</v>
      </c>
      <c r="I10" s="124">
        <f t="shared" si="0"/>
        <v>1320.5</v>
      </c>
      <c r="J10" s="124">
        <f t="shared" si="0"/>
        <v>1283.4</v>
      </c>
      <c r="K10" s="124">
        <f t="shared" si="0"/>
        <v>1106.1</v>
      </c>
      <c r="L10" s="124">
        <f t="shared" si="0"/>
        <v>1106.1</v>
      </c>
      <c r="M10" s="124">
        <f t="shared" si="0"/>
        <v>1121.7</v>
      </c>
      <c r="N10" s="124">
        <f t="shared" si="0"/>
        <v>1175.2</v>
      </c>
      <c r="O10" s="124">
        <f aca="true" t="shared" si="1" ref="O10:T10">IF((SUM(O7:O9))=O11+O12,(SUM(O7:O9)),"Error")</f>
        <v>1225.3</v>
      </c>
      <c r="P10" s="124">
        <f t="shared" si="1"/>
        <v>1229</v>
      </c>
      <c r="Q10" s="124">
        <f t="shared" si="1"/>
        <v>1229</v>
      </c>
      <c r="R10" s="124">
        <f t="shared" si="1"/>
        <v>1270.9</v>
      </c>
      <c r="S10" s="124">
        <f t="shared" si="1"/>
        <v>1242.6</v>
      </c>
      <c r="T10" s="124">
        <f t="shared" si="1"/>
        <v>1251.2</v>
      </c>
      <c r="U10" s="124">
        <f>IF((SUM(U7:U9))=U11+U12,(SUM(U7:U9)),"Error")</f>
        <v>1253</v>
      </c>
      <c r="V10" s="124">
        <f>IF((SUM(V7:V9))=V11+V12,(SUM(V7:V9)),"Error")</f>
        <v>1253</v>
      </c>
    </row>
    <row r="11" spans="1:22" ht="17.25" customHeight="1">
      <c r="A11" s="8"/>
      <c r="B11" s="325" t="s">
        <v>144</v>
      </c>
      <c r="C11" s="327">
        <v>605.9</v>
      </c>
      <c r="D11" s="327">
        <v>647.6</v>
      </c>
      <c r="E11" s="327">
        <v>611.1</v>
      </c>
      <c r="F11" s="327">
        <v>586.9</v>
      </c>
      <c r="G11" s="323">
        <f>+F11</f>
        <v>586.9</v>
      </c>
      <c r="H11" s="327">
        <v>513</v>
      </c>
      <c r="I11" s="327">
        <v>522.4</v>
      </c>
      <c r="J11" s="327">
        <v>499.4</v>
      </c>
      <c r="K11" s="327">
        <v>416.1</v>
      </c>
      <c r="L11" s="323">
        <f>+K11</f>
        <v>416.1</v>
      </c>
      <c r="M11" s="323">
        <v>412.2</v>
      </c>
      <c r="N11" s="327">
        <v>420</v>
      </c>
      <c r="O11" s="327">
        <v>435.3</v>
      </c>
      <c r="P11" s="327">
        <v>422.3</v>
      </c>
      <c r="Q11" s="323">
        <f>+P11</f>
        <v>422.3</v>
      </c>
      <c r="R11" s="327">
        <v>438.4</v>
      </c>
      <c r="S11" s="327">
        <v>426.2</v>
      </c>
      <c r="T11" s="327">
        <v>430.7</v>
      </c>
      <c r="U11" s="327">
        <v>429.1</v>
      </c>
      <c r="V11" s="323">
        <f>+U11</f>
        <v>429.1</v>
      </c>
    </row>
    <row r="12" spans="1:22" ht="17.25" customHeight="1">
      <c r="A12" s="8"/>
      <c r="B12" s="326" t="s">
        <v>174</v>
      </c>
      <c r="C12" s="328">
        <v>862.5</v>
      </c>
      <c r="D12" s="328">
        <v>891.9</v>
      </c>
      <c r="E12" s="328">
        <v>869.8</v>
      </c>
      <c r="F12" s="328">
        <v>875.9</v>
      </c>
      <c r="G12" s="324">
        <f>+F12</f>
        <v>875.9</v>
      </c>
      <c r="H12" s="328">
        <v>784.5</v>
      </c>
      <c r="I12" s="328">
        <v>798.1</v>
      </c>
      <c r="J12" s="328">
        <v>784</v>
      </c>
      <c r="K12" s="328">
        <v>690</v>
      </c>
      <c r="L12" s="324">
        <f>+K12</f>
        <v>690</v>
      </c>
      <c r="M12" s="324">
        <v>709.5</v>
      </c>
      <c r="N12" s="328">
        <v>755.2</v>
      </c>
      <c r="O12" s="328">
        <v>790</v>
      </c>
      <c r="P12" s="328">
        <v>806.7</v>
      </c>
      <c r="Q12" s="324">
        <f>+P12</f>
        <v>806.7</v>
      </c>
      <c r="R12" s="328">
        <v>832.5</v>
      </c>
      <c r="S12" s="328">
        <v>816.4</v>
      </c>
      <c r="T12" s="328">
        <v>820.5</v>
      </c>
      <c r="U12" s="328">
        <v>823.9</v>
      </c>
      <c r="V12" s="324">
        <f>+U12</f>
        <v>823.9</v>
      </c>
    </row>
    <row r="13" spans="1:22" ht="17.25" customHeight="1">
      <c r="A13" s="8"/>
      <c r="B13" s="177" t="s">
        <v>116</v>
      </c>
      <c r="C13" s="168">
        <v>83.1</v>
      </c>
      <c r="D13" s="168">
        <v>89.5</v>
      </c>
      <c r="E13" s="168">
        <v>90.4</v>
      </c>
      <c r="F13" s="168">
        <v>91.9</v>
      </c>
      <c r="G13" s="127">
        <v>91.9</v>
      </c>
      <c r="H13" s="168">
        <v>83</v>
      </c>
      <c r="I13" s="168">
        <v>91.4</v>
      </c>
      <c r="J13" s="168">
        <v>86.6</v>
      </c>
      <c r="K13" s="168">
        <v>67.9</v>
      </c>
      <c r="L13" s="127">
        <f>+K13</f>
        <v>67.9</v>
      </c>
      <c r="M13" s="168">
        <v>67.5</v>
      </c>
      <c r="N13" s="168">
        <v>56.8</v>
      </c>
      <c r="O13" s="99">
        <v>0</v>
      </c>
      <c r="P13" s="99">
        <v>0</v>
      </c>
      <c r="Q13" s="99">
        <f>+P13</f>
        <v>0</v>
      </c>
      <c r="R13" s="99">
        <v>0</v>
      </c>
      <c r="S13" s="99">
        <v>0</v>
      </c>
      <c r="T13" s="99">
        <v>0</v>
      </c>
      <c r="U13" s="99">
        <v>0</v>
      </c>
      <c r="V13" s="99">
        <f>+U13</f>
        <v>0</v>
      </c>
    </row>
    <row r="14" spans="1:22" ht="17.25" customHeight="1" thickBot="1">
      <c r="A14" s="8"/>
      <c r="B14" s="24" t="s">
        <v>10</v>
      </c>
      <c r="C14" s="124">
        <f aca="true" t="shared" si="2" ref="C14:T14">+C10+C13</f>
        <v>1551.5</v>
      </c>
      <c r="D14" s="124">
        <f t="shared" si="2"/>
        <v>1629</v>
      </c>
      <c r="E14" s="124">
        <f t="shared" si="2"/>
        <v>1571.3</v>
      </c>
      <c r="F14" s="124">
        <f t="shared" si="2"/>
        <v>1554.7</v>
      </c>
      <c r="G14" s="124">
        <f t="shared" si="2"/>
        <v>1554.7</v>
      </c>
      <c r="H14" s="124">
        <f t="shared" si="2"/>
        <v>1380.5</v>
      </c>
      <c r="I14" s="124">
        <f t="shared" si="2"/>
        <v>1411.9</v>
      </c>
      <c r="J14" s="124">
        <f t="shared" si="2"/>
        <v>1370</v>
      </c>
      <c r="K14" s="124">
        <f t="shared" si="2"/>
        <v>1174</v>
      </c>
      <c r="L14" s="124">
        <f t="shared" si="2"/>
        <v>1174</v>
      </c>
      <c r="M14" s="124">
        <f t="shared" si="2"/>
        <v>1189.2</v>
      </c>
      <c r="N14" s="124">
        <f t="shared" si="2"/>
        <v>1232</v>
      </c>
      <c r="O14" s="124">
        <f t="shared" si="2"/>
        <v>1225.3</v>
      </c>
      <c r="P14" s="124">
        <f t="shared" si="2"/>
        <v>1229</v>
      </c>
      <c r="Q14" s="124">
        <f t="shared" si="2"/>
        <v>1229</v>
      </c>
      <c r="R14" s="124">
        <f t="shared" si="2"/>
        <v>1270.9</v>
      </c>
      <c r="S14" s="124">
        <f t="shared" si="2"/>
        <v>1242.6</v>
      </c>
      <c r="T14" s="124">
        <f t="shared" si="2"/>
        <v>1251.2</v>
      </c>
      <c r="U14" s="124">
        <f>+U10+U13</f>
        <v>1253</v>
      </c>
      <c r="V14" s="124">
        <f>+V10+V13</f>
        <v>1253</v>
      </c>
    </row>
    <row r="15" spans="1:22" ht="17.25" customHeight="1">
      <c r="A15" s="8"/>
      <c r="B15" s="12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ht="17.25" customHeight="1">
      <c r="A16" s="8"/>
      <c r="B16" s="14" t="s">
        <v>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22" ht="17.25" customHeight="1">
      <c r="A17" s="8"/>
      <c r="B17" s="15" t="s">
        <v>28</v>
      </c>
      <c r="C17" s="167">
        <v>18.4</v>
      </c>
      <c r="D17" s="167">
        <v>8.9</v>
      </c>
      <c r="E17" s="167">
        <v>12.1</v>
      </c>
      <c r="F17" s="167">
        <v>14.1</v>
      </c>
      <c r="G17" s="123">
        <v>53.5</v>
      </c>
      <c r="H17" s="167">
        <v>17.1</v>
      </c>
      <c r="I17" s="167">
        <v>17.4</v>
      </c>
      <c r="J17" s="167">
        <v>14.5</v>
      </c>
      <c r="K17" s="167">
        <v>1.9</v>
      </c>
      <c r="L17" s="123">
        <v>50.9</v>
      </c>
      <c r="M17" s="167">
        <v>11.4</v>
      </c>
      <c r="N17" s="167">
        <v>10.7</v>
      </c>
      <c r="O17" s="167">
        <v>13.1</v>
      </c>
      <c r="P17" s="167">
        <v>6.4</v>
      </c>
      <c r="Q17" s="123">
        <v>41.6</v>
      </c>
      <c r="R17" s="167">
        <v>18.6</v>
      </c>
      <c r="S17" s="167">
        <v>13.8</v>
      </c>
      <c r="T17" s="167">
        <v>12.6</v>
      </c>
      <c r="U17" s="167">
        <v>9.6</v>
      </c>
      <c r="V17" s="123">
        <f>SUM(R17:U17)</f>
        <v>54.6</v>
      </c>
    </row>
    <row r="18" spans="1:22" ht="17.25" customHeight="1">
      <c r="A18" s="8"/>
      <c r="B18" s="15" t="s">
        <v>29</v>
      </c>
      <c r="C18" s="167">
        <v>30.8</v>
      </c>
      <c r="D18" s="167">
        <v>17.6</v>
      </c>
      <c r="E18" s="167">
        <v>-23.3</v>
      </c>
      <c r="F18" s="167">
        <v>-28.7</v>
      </c>
      <c r="G18" s="123">
        <f>SUM(C18:F18)</f>
        <v>-3.6</v>
      </c>
      <c r="H18" s="167">
        <v>-21.2</v>
      </c>
      <c r="I18" s="167">
        <v>-6.6</v>
      </c>
      <c r="J18" s="167">
        <v>-14.4</v>
      </c>
      <c r="K18" s="167">
        <v>-21.1</v>
      </c>
      <c r="L18" s="123">
        <f>SUM(H18:K18)</f>
        <v>-63.3</v>
      </c>
      <c r="M18" s="167">
        <v>-3.5</v>
      </c>
      <c r="N18" s="167">
        <v>-4.1</v>
      </c>
      <c r="O18" s="167">
        <v>3.9</v>
      </c>
      <c r="P18" s="167">
        <v>4.1</v>
      </c>
      <c r="Q18" s="123">
        <f>SUM(M18:P18)</f>
        <v>0.4</v>
      </c>
      <c r="R18" s="167">
        <v>11.2</v>
      </c>
      <c r="S18" s="167">
        <v>1.3</v>
      </c>
      <c r="T18" s="167">
        <v>3.6</v>
      </c>
      <c r="U18" s="167">
        <v>4.5</v>
      </c>
      <c r="V18" s="123">
        <f>SUM(R18:U18)</f>
        <v>20.6</v>
      </c>
    </row>
    <row r="19" spans="1:22" ht="33.75" customHeight="1">
      <c r="A19" s="8"/>
      <c r="B19" s="178" t="s">
        <v>187</v>
      </c>
      <c r="C19" s="167">
        <v>-4.4</v>
      </c>
      <c r="D19" s="167">
        <v>-1.7</v>
      </c>
      <c r="E19" s="167">
        <v>-0.9</v>
      </c>
      <c r="F19" s="167">
        <v>0.3</v>
      </c>
      <c r="G19" s="123">
        <f>SUM(C19:F19)</f>
        <v>-6.7</v>
      </c>
      <c r="H19" s="167">
        <v>-1.1</v>
      </c>
      <c r="I19" s="167">
        <v>0.4</v>
      </c>
      <c r="J19" s="167">
        <v>3.5</v>
      </c>
      <c r="K19" s="167">
        <v>6.6</v>
      </c>
      <c r="L19" s="123">
        <f>SUM(H19:K19)</f>
        <v>9.4</v>
      </c>
      <c r="M19" s="167">
        <v>0.9</v>
      </c>
      <c r="N19" s="167">
        <v>-0.4</v>
      </c>
      <c r="O19" s="167">
        <v>-0.3</v>
      </c>
      <c r="P19" s="167">
        <v>2</v>
      </c>
      <c r="Q19" s="123">
        <f>SUM(M19:P19)</f>
        <v>2.2</v>
      </c>
      <c r="R19" s="167">
        <v>-3.8</v>
      </c>
      <c r="S19" s="167">
        <v>-0.6</v>
      </c>
      <c r="T19" s="167">
        <v>-1.6</v>
      </c>
      <c r="U19" s="167">
        <v>-0.2</v>
      </c>
      <c r="V19" s="123">
        <f>SUM(R19:U19)</f>
        <v>-6.2</v>
      </c>
    </row>
    <row r="20" spans="1:22" ht="17.25" customHeight="1" thickBot="1">
      <c r="A20" s="8"/>
      <c r="B20" s="24" t="s">
        <v>10</v>
      </c>
      <c r="C20" s="124">
        <f aca="true" t="shared" si="3" ref="C20:J20">SUM(C17:C19)</f>
        <v>44.8</v>
      </c>
      <c r="D20" s="124">
        <f t="shared" si="3"/>
        <v>24.8</v>
      </c>
      <c r="E20" s="124">
        <f t="shared" si="3"/>
        <v>-12.1</v>
      </c>
      <c r="F20" s="124">
        <f t="shared" si="3"/>
        <v>-14.3</v>
      </c>
      <c r="G20" s="124">
        <f t="shared" si="3"/>
        <v>43.2</v>
      </c>
      <c r="H20" s="124">
        <f t="shared" si="3"/>
        <v>-5.2</v>
      </c>
      <c r="I20" s="124">
        <f t="shared" si="3"/>
        <v>11.2</v>
      </c>
      <c r="J20" s="124">
        <f t="shared" si="3"/>
        <v>3.6</v>
      </c>
      <c r="K20" s="124">
        <f>SUM(K17:K19)</f>
        <v>-12.6</v>
      </c>
      <c r="L20" s="124">
        <f>SUM(H20:K20)</f>
        <v>-3</v>
      </c>
      <c r="M20" s="124">
        <f>SUM(M17:M19)</f>
        <v>8.8</v>
      </c>
      <c r="N20" s="124">
        <f>SUM(N17:N19)</f>
        <v>6.2</v>
      </c>
      <c r="O20" s="124">
        <f>SUM(O17:O19)</f>
        <v>16.7</v>
      </c>
      <c r="P20" s="124">
        <f>SUM(P17:P19)</f>
        <v>12.5</v>
      </c>
      <c r="Q20" s="124">
        <f>SUM(M20:P20)</f>
        <v>44.2</v>
      </c>
      <c r="R20" s="124">
        <f>SUM(R17:R19)</f>
        <v>26</v>
      </c>
      <c r="S20" s="124">
        <f>SUM(S17:S19)</f>
        <v>14.5</v>
      </c>
      <c r="T20" s="124">
        <f>SUM(T17:T19)</f>
        <v>14.6</v>
      </c>
      <c r="U20" s="124">
        <f>SUM(U17:U19)</f>
        <v>13.9</v>
      </c>
      <c r="V20" s="124">
        <f>SUM(R20:U20)</f>
        <v>69</v>
      </c>
    </row>
    <row r="21" spans="1:22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7.25" customHeigh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C10:F10 H10:V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10" t="s">
        <v>182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7.25" customHeight="1">
      <c r="A6" s="8"/>
      <c r="B6" s="14" t="s">
        <v>118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7.25" customHeight="1" thickBot="1">
      <c r="A7" s="8"/>
      <c r="B7" s="24" t="s">
        <v>16</v>
      </c>
      <c r="C7" s="145">
        <v>951</v>
      </c>
      <c r="D7" s="145">
        <v>1334</v>
      </c>
      <c r="E7" s="145">
        <v>822</v>
      </c>
      <c r="F7" s="145">
        <v>1675</v>
      </c>
      <c r="G7" s="49">
        <f>SUM(C7:F7)</f>
        <v>4782</v>
      </c>
      <c r="H7" s="145">
        <v>76</v>
      </c>
      <c r="I7" s="145">
        <v>307</v>
      </c>
      <c r="J7" s="145">
        <v>-339</v>
      </c>
      <c r="K7" s="145">
        <v>-2638</v>
      </c>
      <c r="L7" s="49">
        <f>SUM(H7:K7)</f>
        <v>-2594</v>
      </c>
      <c r="M7" s="145">
        <v>-1451</v>
      </c>
      <c r="N7" s="145">
        <v>-7</v>
      </c>
      <c r="O7" s="145">
        <v>953</v>
      </c>
      <c r="P7" s="145">
        <v>182</v>
      </c>
      <c r="Q7" s="49">
        <f>SUM(M7:P7)</f>
        <v>-323</v>
      </c>
      <c r="R7" s="145">
        <v>52</v>
      </c>
      <c r="S7" s="145">
        <v>119</v>
      </c>
      <c r="T7" s="145">
        <v>282</v>
      </c>
      <c r="U7" s="145">
        <v>308</v>
      </c>
      <c r="V7" s="49">
        <f aca="true" t="shared" si="0" ref="V7:V15">SUM(R7:U7)</f>
        <v>761</v>
      </c>
    </row>
    <row r="8" spans="1:22" s="21" customFormat="1" ht="17.25" customHeight="1" thickBot="1">
      <c r="A8" s="8"/>
      <c r="B8" s="26" t="s">
        <v>17</v>
      </c>
      <c r="C8" s="146">
        <v>0</v>
      </c>
      <c r="D8" s="146">
        <v>0</v>
      </c>
      <c r="E8" s="146">
        <v>0</v>
      </c>
      <c r="F8" s="146">
        <v>0</v>
      </c>
      <c r="G8" s="50">
        <f aca="true" t="shared" si="1" ref="G8:G18">SUM(C8:F8)</f>
        <v>0</v>
      </c>
      <c r="H8" s="146">
        <v>0</v>
      </c>
      <c r="I8" s="146">
        <v>0</v>
      </c>
      <c r="J8" s="146">
        <v>0</v>
      </c>
      <c r="K8" s="146">
        <v>0</v>
      </c>
      <c r="L8" s="50">
        <f aca="true" t="shared" si="2" ref="L8:L19">SUM(H8:K8)</f>
        <v>0</v>
      </c>
      <c r="M8" s="146">
        <v>0</v>
      </c>
      <c r="N8" s="146">
        <v>0</v>
      </c>
      <c r="O8" s="146">
        <v>0</v>
      </c>
      <c r="P8" s="146">
        <v>0</v>
      </c>
      <c r="Q8" s="50">
        <f aca="true" t="shared" si="3" ref="Q8:Q19">SUM(M8:P8)</f>
        <v>0</v>
      </c>
      <c r="R8" s="146">
        <v>0</v>
      </c>
      <c r="S8" s="146">
        <v>0</v>
      </c>
      <c r="T8" s="146">
        <v>0</v>
      </c>
      <c r="U8" s="146">
        <v>0</v>
      </c>
      <c r="V8" s="50">
        <f t="shared" si="0"/>
        <v>0</v>
      </c>
    </row>
    <row r="9" spans="1:22" s="21" customFormat="1" ht="17.25" customHeight="1">
      <c r="A9" s="8"/>
      <c r="B9" s="22" t="s">
        <v>18</v>
      </c>
      <c r="C9" s="147">
        <v>44</v>
      </c>
      <c r="D9" s="147">
        <v>23</v>
      </c>
      <c r="E9" s="147">
        <v>38</v>
      </c>
      <c r="F9" s="147">
        <v>11</v>
      </c>
      <c r="G9" s="51">
        <f t="shared" si="1"/>
        <v>116</v>
      </c>
      <c r="H9" s="147">
        <v>19</v>
      </c>
      <c r="I9" s="147">
        <v>15</v>
      </c>
      <c r="J9" s="147">
        <v>10</v>
      </c>
      <c r="K9" s="147">
        <v>31</v>
      </c>
      <c r="L9" s="51">
        <f t="shared" si="2"/>
        <v>75</v>
      </c>
      <c r="M9" s="147">
        <v>12</v>
      </c>
      <c r="N9" s="147">
        <v>20</v>
      </c>
      <c r="O9" s="147">
        <v>15</v>
      </c>
      <c r="P9" s="147">
        <v>39</v>
      </c>
      <c r="Q9" s="51">
        <f t="shared" si="3"/>
        <v>86</v>
      </c>
      <c r="R9" s="147">
        <v>2</v>
      </c>
      <c r="S9" s="147">
        <v>-2</v>
      </c>
      <c r="T9" s="147">
        <v>28</v>
      </c>
      <c r="U9" s="147">
        <v>9</v>
      </c>
      <c r="V9" s="51">
        <f t="shared" si="0"/>
        <v>37</v>
      </c>
    </row>
    <row r="10" spans="1:22" s="21" customFormat="1" ht="17.25" customHeight="1">
      <c r="A10" s="8"/>
      <c r="B10" s="27" t="s">
        <v>19</v>
      </c>
      <c r="C10" s="148">
        <v>7</v>
      </c>
      <c r="D10" s="148">
        <v>10</v>
      </c>
      <c r="E10" s="148">
        <v>31</v>
      </c>
      <c r="F10" s="148">
        <v>18</v>
      </c>
      <c r="G10" s="52">
        <f t="shared" si="1"/>
        <v>66</v>
      </c>
      <c r="H10" s="148">
        <v>14</v>
      </c>
      <c r="I10" s="148">
        <v>22</v>
      </c>
      <c r="J10" s="148">
        <v>16</v>
      </c>
      <c r="K10" s="148">
        <v>18</v>
      </c>
      <c r="L10" s="52">
        <f t="shared" si="2"/>
        <v>70</v>
      </c>
      <c r="M10" s="148">
        <v>24</v>
      </c>
      <c r="N10" s="148">
        <v>30</v>
      </c>
      <c r="O10" s="148">
        <v>15</v>
      </c>
      <c r="P10" s="148">
        <v>28</v>
      </c>
      <c r="Q10" s="52">
        <f t="shared" si="3"/>
        <v>97</v>
      </c>
      <c r="R10" s="148">
        <v>9</v>
      </c>
      <c r="S10" s="148">
        <v>18</v>
      </c>
      <c r="T10" s="148">
        <v>6</v>
      </c>
      <c r="U10" s="148">
        <v>4</v>
      </c>
      <c r="V10" s="52">
        <f t="shared" si="0"/>
        <v>37</v>
      </c>
    </row>
    <row r="11" spans="1:22" s="21" customFormat="1" ht="17.25" customHeight="1">
      <c r="A11" s="8"/>
      <c r="B11" s="30" t="s">
        <v>20</v>
      </c>
      <c r="C11" s="149">
        <v>0</v>
      </c>
      <c r="D11" s="149">
        <v>0</v>
      </c>
      <c r="E11" s="149">
        <v>0</v>
      </c>
      <c r="F11" s="149">
        <v>0</v>
      </c>
      <c r="G11" s="53">
        <f t="shared" si="1"/>
        <v>0</v>
      </c>
      <c r="H11" s="149">
        <v>0</v>
      </c>
      <c r="I11" s="149">
        <v>0</v>
      </c>
      <c r="J11" s="149">
        <v>0</v>
      </c>
      <c r="K11" s="149">
        <v>0</v>
      </c>
      <c r="L11" s="53">
        <f t="shared" si="2"/>
        <v>0</v>
      </c>
      <c r="M11" s="149">
        <v>0</v>
      </c>
      <c r="N11" s="149">
        <v>0</v>
      </c>
      <c r="O11" s="149">
        <v>0</v>
      </c>
      <c r="P11" s="149">
        <v>0</v>
      </c>
      <c r="Q11" s="53">
        <f t="shared" si="3"/>
        <v>0</v>
      </c>
      <c r="R11" s="149">
        <v>0</v>
      </c>
      <c r="S11" s="149">
        <v>0</v>
      </c>
      <c r="T11" s="149">
        <v>0</v>
      </c>
      <c r="U11" s="149">
        <v>0</v>
      </c>
      <c r="V11" s="53">
        <f t="shared" si="0"/>
        <v>0</v>
      </c>
    </row>
    <row r="12" spans="1:22" ht="17.25" customHeight="1">
      <c r="A12" s="8"/>
      <c r="B12" s="22" t="s">
        <v>21</v>
      </c>
      <c r="C12" s="55">
        <f>SUM(C10:C11)</f>
        <v>7</v>
      </c>
      <c r="D12" s="55">
        <f>SUM(D10:D11)</f>
        <v>10</v>
      </c>
      <c r="E12" s="55">
        <f>SUM(E10:E11)</f>
        <v>31</v>
      </c>
      <c r="F12" s="55">
        <f>SUM(F10:F11)</f>
        <v>18</v>
      </c>
      <c r="G12" s="55">
        <f t="shared" si="1"/>
        <v>66</v>
      </c>
      <c r="H12" s="55">
        <f>SUM(H10:H11)</f>
        <v>14</v>
      </c>
      <c r="I12" s="55">
        <f>SUM(I10:I11)</f>
        <v>22</v>
      </c>
      <c r="J12" s="55">
        <f>SUM(J10:J11)</f>
        <v>16</v>
      </c>
      <c r="K12" s="55">
        <f>SUM(K10:K11)</f>
        <v>18</v>
      </c>
      <c r="L12" s="55">
        <f t="shared" si="2"/>
        <v>70</v>
      </c>
      <c r="M12" s="55">
        <f>SUM(M10:M11)</f>
        <v>24</v>
      </c>
      <c r="N12" s="55">
        <f>SUM(N10:N11)</f>
        <v>30</v>
      </c>
      <c r="O12" s="55">
        <f>SUM(O10:O11)</f>
        <v>15</v>
      </c>
      <c r="P12" s="55">
        <f>SUM(P10:P11)</f>
        <v>28</v>
      </c>
      <c r="Q12" s="55">
        <f t="shared" si="3"/>
        <v>97</v>
      </c>
      <c r="R12" s="55">
        <f>SUM(R10:R11)</f>
        <v>9</v>
      </c>
      <c r="S12" s="55">
        <f>SUM(S10:S11)</f>
        <v>18</v>
      </c>
      <c r="T12" s="55">
        <f>SUM(T10:T11)</f>
        <v>6</v>
      </c>
      <c r="U12" s="55">
        <f>SUM(U10:U11)</f>
        <v>4</v>
      </c>
      <c r="V12" s="55">
        <f t="shared" si="0"/>
        <v>37</v>
      </c>
    </row>
    <row r="13" spans="1:22" ht="17.25" customHeight="1" thickBot="1">
      <c r="A13" s="8"/>
      <c r="B13" s="31" t="s">
        <v>22</v>
      </c>
      <c r="C13" s="49">
        <f>+C9+C12</f>
        <v>51</v>
      </c>
      <c r="D13" s="49">
        <f>+D9+D12</f>
        <v>33</v>
      </c>
      <c r="E13" s="49">
        <f>+E9+E12</f>
        <v>69</v>
      </c>
      <c r="F13" s="49">
        <f>+F9+F12</f>
        <v>29</v>
      </c>
      <c r="G13" s="49">
        <f t="shared" si="1"/>
        <v>182</v>
      </c>
      <c r="H13" s="49">
        <f>+H9+H12</f>
        <v>33</v>
      </c>
      <c r="I13" s="49">
        <f>+I9+I12</f>
        <v>37</v>
      </c>
      <c r="J13" s="49">
        <f>+J9+J12</f>
        <v>26</v>
      </c>
      <c r="K13" s="49">
        <f>+K9+K12</f>
        <v>49</v>
      </c>
      <c r="L13" s="49">
        <f t="shared" si="2"/>
        <v>145</v>
      </c>
      <c r="M13" s="49">
        <f>+M9+M12</f>
        <v>36</v>
      </c>
      <c r="N13" s="49">
        <f>+N9+N12</f>
        <v>50</v>
      </c>
      <c r="O13" s="49">
        <f>+O9+O12</f>
        <v>30</v>
      </c>
      <c r="P13" s="49">
        <f>+P9+P12</f>
        <v>67</v>
      </c>
      <c r="Q13" s="49">
        <f t="shared" si="3"/>
        <v>183</v>
      </c>
      <c r="R13" s="49">
        <f>+R9+R12</f>
        <v>11</v>
      </c>
      <c r="S13" s="49">
        <f>+S9+S12</f>
        <v>16</v>
      </c>
      <c r="T13" s="49">
        <f>+T9+T12</f>
        <v>34</v>
      </c>
      <c r="U13" s="49">
        <f>+U9+U12</f>
        <v>13</v>
      </c>
      <c r="V13" s="49">
        <f t="shared" si="0"/>
        <v>74</v>
      </c>
    </row>
    <row r="14" spans="1:22" ht="29.25" customHeight="1" thickBot="1">
      <c r="A14" s="8"/>
      <c r="B14" s="172" t="s">
        <v>102</v>
      </c>
      <c r="C14" s="50">
        <f>+C7-C8-C13</f>
        <v>900</v>
      </c>
      <c r="D14" s="50">
        <f>+D7-D8-D13</f>
        <v>1301</v>
      </c>
      <c r="E14" s="50">
        <f>+E7-E8-E13</f>
        <v>753</v>
      </c>
      <c r="F14" s="50">
        <f>+F7-F8-F13</f>
        <v>1646</v>
      </c>
      <c r="G14" s="50">
        <f t="shared" si="1"/>
        <v>4600</v>
      </c>
      <c r="H14" s="50">
        <f>+H7-H8-H13</f>
        <v>43</v>
      </c>
      <c r="I14" s="50">
        <f>+I7-I8-I13</f>
        <v>270</v>
      </c>
      <c r="J14" s="50">
        <f>+J7-J8-J13</f>
        <v>-365</v>
      </c>
      <c r="K14" s="50">
        <f>+K7-K8-K13</f>
        <v>-2687</v>
      </c>
      <c r="L14" s="50">
        <f t="shared" si="2"/>
        <v>-2739</v>
      </c>
      <c r="M14" s="50">
        <f>+M7-M8-M13</f>
        <v>-1487</v>
      </c>
      <c r="N14" s="50">
        <f>+N7-N8-N13</f>
        <v>-57</v>
      </c>
      <c r="O14" s="50">
        <f>+O7-O8-O13</f>
        <v>923</v>
      </c>
      <c r="P14" s="50">
        <f>+P7-P8-P13</f>
        <v>115</v>
      </c>
      <c r="Q14" s="50">
        <f t="shared" si="3"/>
        <v>-506</v>
      </c>
      <c r="R14" s="50">
        <f>+R7-R8-R13</f>
        <v>41</v>
      </c>
      <c r="S14" s="50">
        <f>+S7-S8-S13</f>
        <v>103</v>
      </c>
      <c r="T14" s="50">
        <f>+T7-T8-T13</f>
        <v>248</v>
      </c>
      <c r="U14" s="50">
        <f>+U7-U8-U13</f>
        <v>295</v>
      </c>
      <c r="V14" s="50">
        <f t="shared" si="0"/>
        <v>687</v>
      </c>
    </row>
    <row r="15" spans="1:22" s="21" customFormat="1" ht="17.25" customHeight="1">
      <c r="A15" s="8"/>
      <c r="B15" s="22" t="s">
        <v>23</v>
      </c>
      <c r="C15" s="147">
        <v>0</v>
      </c>
      <c r="D15" s="147">
        <v>0</v>
      </c>
      <c r="E15" s="147">
        <v>0</v>
      </c>
      <c r="F15" s="147">
        <v>0</v>
      </c>
      <c r="G15" s="51">
        <f t="shared" si="1"/>
        <v>0</v>
      </c>
      <c r="H15" s="147">
        <v>0</v>
      </c>
      <c r="I15" s="147">
        <v>0</v>
      </c>
      <c r="J15" s="147">
        <v>0</v>
      </c>
      <c r="K15" s="147">
        <v>0</v>
      </c>
      <c r="L15" s="51">
        <f t="shared" si="2"/>
        <v>0</v>
      </c>
      <c r="M15" s="147">
        <v>0</v>
      </c>
      <c r="N15" s="147">
        <v>0</v>
      </c>
      <c r="O15" s="147">
        <v>0</v>
      </c>
      <c r="P15" s="147">
        <v>0</v>
      </c>
      <c r="Q15" s="51">
        <f t="shared" si="3"/>
        <v>0</v>
      </c>
      <c r="R15" s="147">
        <v>0</v>
      </c>
      <c r="S15" s="147">
        <v>0</v>
      </c>
      <c r="T15" s="147">
        <v>0</v>
      </c>
      <c r="U15" s="147">
        <v>0</v>
      </c>
      <c r="V15" s="51">
        <f t="shared" si="0"/>
        <v>0</v>
      </c>
    </row>
    <row r="16" spans="1:22" ht="26.25" thickBot="1">
      <c r="A16" s="8"/>
      <c r="B16" s="173" t="s">
        <v>103</v>
      </c>
      <c r="C16" s="49">
        <f aca="true" t="shared" si="4" ref="C16:N16">+C14-C15</f>
        <v>900</v>
      </c>
      <c r="D16" s="49">
        <f t="shared" si="4"/>
        <v>1301</v>
      </c>
      <c r="E16" s="49">
        <f t="shared" si="4"/>
        <v>753</v>
      </c>
      <c r="F16" s="49">
        <f t="shared" si="4"/>
        <v>1646</v>
      </c>
      <c r="G16" s="49">
        <f t="shared" si="4"/>
        <v>4600</v>
      </c>
      <c r="H16" s="49">
        <f t="shared" si="4"/>
        <v>43</v>
      </c>
      <c r="I16" s="49">
        <f t="shared" si="4"/>
        <v>270</v>
      </c>
      <c r="J16" s="49">
        <f t="shared" si="4"/>
        <v>-365</v>
      </c>
      <c r="K16" s="49">
        <f t="shared" si="4"/>
        <v>-2687</v>
      </c>
      <c r="L16" s="49">
        <f t="shared" si="4"/>
        <v>-2739</v>
      </c>
      <c r="M16" s="49">
        <f t="shared" si="4"/>
        <v>-1487</v>
      </c>
      <c r="N16" s="49">
        <f t="shared" si="4"/>
        <v>-57</v>
      </c>
      <c r="O16" s="49">
        <f aca="true" t="shared" si="5" ref="O16:T16">+O14-O15</f>
        <v>923</v>
      </c>
      <c r="P16" s="49">
        <f t="shared" si="5"/>
        <v>115</v>
      </c>
      <c r="Q16" s="49">
        <f t="shared" si="5"/>
        <v>-506</v>
      </c>
      <c r="R16" s="49">
        <f t="shared" si="5"/>
        <v>41</v>
      </c>
      <c r="S16" s="49">
        <f t="shared" si="5"/>
        <v>103</v>
      </c>
      <c r="T16" s="49">
        <f t="shared" si="5"/>
        <v>248</v>
      </c>
      <c r="U16" s="49">
        <f>+U14-U15</f>
        <v>295</v>
      </c>
      <c r="V16" s="49">
        <f>+V14-V15</f>
        <v>687</v>
      </c>
    </row>
    <row r="17" spans="1:22" s="21" customFormat="1" ht="17.25" customHeight="1">
      <c r="A17" s="8"/>
      <c r="B17" s="22" t="s">
        <v>24</v>
      </c>
      <c r="C17" s="144">
        <v>0</v>
      </c>
      <c r="D17" s="144">
        <v>0</v>
      </c>
      <c r="E17" s="144">
        <v>0</v>
      </c>
      <c r="F17" s="144">
        <v>0</v>
      </c>
      <c r="G17" s="55">
        <f t="shared" si="1"/>
        <v>0</v>
      </c>
      <c r="H17" s="144">
        <v>0</v>
      </c>
      <c r="I17" s="144">
        <v>0</v>
      </c>
      <c r="J17" s="144">
        <v>0</v>
      </c>
      <c r="K17" s="144">
        <v>0</v>
      </c>
      <c r="L17" s="55">
        <f t="shared" si="2"/>
        <v>0</v>
      </c>
      <c r="M17" s="144">
        <v>0</v>
      </c>
      <c r="N17" s="144">
        <v>0</v>
      </c>
      <c r="O17" s="144">
        <v>0</v>
      </c>
      <c r="P17" s="144">
        <v>0</v>
      </c>
      <c r="Q17" s="55">
        <f t="shared" si="3"/>
        <v>0</v>
      </c>
      <c r="R17" s="144">
        <v>0</v>
      </c>
      <c r="S17" s="144">
        <v>0</v>
      </c>
      <c r="T17" s="144">
        <v>0</v>
      </c>
      <c r="U17" s="144">
        <v>0</v>
      </c>
      <c r="V17" s="55">
        <f>SUM(R17:U17)</f>
        <v>0</v>
      </c>
    </row>
    <row r="18" spans="1:22" s="21" customFormat="1" ht="17.25" customHeight="1">
      <c r="A18" s="8"/>
      <c r="B18" s="18" t="s">
        <v>25</v>
      </c>
      <c r="C18" s="158">
        <v>0</v>
      </c>
      <c r="D18" s="158">
        <v>0</v>
      </c>
      <c r="E18" s="158">
        <v>0</v>
      </c>
      <c r="F18" s="158">
        <v>0</v>
      </c>
      <c r="G18" s="58">
        <f t="shared" si="1"/>
        <v>0</v>
      </c>
      <c r="H18" s="158">
        <v>0</v>
      </c>
      <c r="I18" s="158">
        <v>0</v>
      </c>
      <c r="J18" s="158">
        <v>0</v>
      </c>
      <c r="K18" s="158">
        <v>0</v>
      </c>
      <c r="L18" s="58">
        <f t="shared" si="2"/>
        <v>0</v>
      </c>
      <c r="M18" s="158">
        <v>0</v>
      </c>
      <c r="N18" s="158">
        <v>0</v>
      </c>
      <c r="O18" s="158">
        <v>0</v>
      </c>
      <c r="P18" s="158">
        <v>0</v>
      </c>
      <c r="Q18" s="58">
        <f t="shared" si="3"/>
        <v>0</v>
      </c>
      <c r="R18" s="158">
        <v>0</v>
      </c>
      <c r="S18" s="158">
        <v>0</v>
      </c>
      <c r="T18" s="158">
        <v>0</v>
      </c>
      <c r="U18" s="158">
        <v>0</v>
      </c>
      <c r="V18" s="58">
        <f>SUM(R18:U18)</f>
        <v>0</v>
      </c>
    </row>
    <row r="19" spans="1:22" s="21" customFormat="1" ht="17.25" customHeight="1" thickBot="1">
      <c r="A19" s="8"/>
      <c r="B19" s="31" t="s">
        <v>96</v>
      </c>
      <c r="C19" s="49">
        <f>SUM(C16:C18)</f>
        <v>900</v>
      </c>
      <c r="D19" s="49">
        <f>SUM(D16:D18)</f>
        <v>1301</v>
      </c>
      <c r="E19" s="49">
        <f>SUM(E16:E18)</f>
        <v>753</v>
      </c>
      <c r="F19" s="49">
        <f>SUM(F16:F18)</f>
        <v>1646</v>
      </c>
      <c r="G19" s="49">
        <f>SUM(C19:F19)</f>
        <v>4600</v>
      </c>
      <c r="H19" s="49">
        <f>SUM(H16:H18)</f>
        <v>43</v>
      </c>
      <c r="I19" s="49">
        <f>SUM(I16:I18)</f>
        <v>270</v>
      </c>
      <c r="J19" s="49">
        <f>SUM(J16:J18)</f>
        <v>-365</v>
      </c>
      <c r="K19" s="49">
        <f>SUM(K16:K18)</f>
        <v>-2687</v>
      </c>
      <c r="L19" s="49">
        <f t="shared" si="2"/>
        <v>-2739</v>
      </c>
      <c r="M19" s="49">
        <f>SUM(M16:M18)</f>
        <v>-1487</v>
      </c>
      <c r="N19" s="49">
        <f>SUM(N16:N18)</f>
        <v>-57</v>
      </c>
      <c r="O19" s="49">
        <f>SUM(O16:O18)</f>
        <v>923</v>
      </c>
      <c r="P19" s="49">
        <f>SUM(P16:P18)</f>
        <v>115</v>
      </c>
      <c r="Q19" s="49">
        <f t="shared" si="3"/>
        <v>-506</v>
      </c>
      <c r="R19" s="49">
        <f>SUM(R16:R18)</f>
        <v>41</v>
      </c>
      <c r="S19" s="49">
        <f>SUM(S16:S18)</f>
        <v>103</v>
      </c>
      <c r="T19" s="49">
        <f>SUM(T16:T18)</f>
        <v>248</v>
      </c>
      <c r="U19" s="49">
        <f>SUM(U16:U18)</f>
        <v>295</v>
      </c>
      <c r="V19" s="49">
        <f>SUM(R19:U19)</f>
        <v>687</v>
      </c>
    </row>
    <row r="20" spans="1:22" s="21" customFormat="1" ht="33" customHeight="1" thickBot="1">
      <c r="A20" s="8"/>
      <c r="B20" s="175" t="s">
        <v>172</v>
      </c>
      <c r="C20" s="183">
        <f aca="true" t="shared" si="6" ref="C20:T20">+C19</f>
        <v>900</v>
      </c>
      <c r="D20" s="183">
        <f t="shared" si="6"/>
        <v>1301</v>
      </c>
      <c r="E20" s="183">
        <f t="shared" si="6"/>
        <v>753</v>
      </c>
      <c r="F20" s="183">
        <f t="shared" si="6"/>
        <v>1646</v>
      </c>
      <c r="G20" s="183">
        <f t="shared" si="6"/>
        <v>4600</v>
      </c>
      <c r="H20" s="183">
        <f t="shared" si="6"/>
        <v>43</v>
      </c>
      <c r="I20" s="183">
        <f t="shared" si="6"/>
        <v>270</v>
      </c>
      <c r="J20" s="183">
        <f t="shared" si="6"/>
        <v>-365</v>
      </c>
      <c r="K20" s="183">
        <f t="shared" si="6"/>
        <v>-2687</v>
      </c>
      <c r="L20" s="183">
        <f t="shared" si="6"/>
        <v>-2739</v>
      </c>
      <c r="M20" s="183">
        <f t="shared" si="6"/>
        <v>-1487</v>
      </c>
      <c r="N20" s="183">
        <f t="shared" si="6"/>
        <v>-57</v>
      </c>
      <c r="O20" s="183">
        <f t="shared" si="6"/>
        <v>923</v>
      </c>
      <c r="P20" s="183">
        <f t="shared" si="6"/>
        <v>115</v>
      </c>
      <c r="Q20" s="183">
        <f t="shared" si="6"/>
        <v>-506</v>
      </c>
      <c r="R20" s="183">
        <f t="shared" si="6"/>
        <v>41</v>
      </c>
      <c r="S20" s="183">
        <f t="shared" si="6"/>
        <v>103</v>
      </c>
      <c r="T20" s="183">
        <f t="shared" si="6"/>
        <v>248</v>
      </c>
      <c r="U20" s="183">
        <f>+U19</f>
        <v>295</v>
      </c>
      <c r="V20" s="183">
        <f>+V19</f>
        <v>687</v>
      </c>
    </row>
    <row r="21" spans="1:22" s="21" customFormat="1" ht="17.25" customHeight="1">
      <c r="A21" s="8"/>
      <c r="B21" s="22"/>
      <c r="C21" s="144"/>
      <c r="D21" s="144"/>
      <c r="E21" s="144"/>
      <c r="F21" s="144"/>
      <c r="G21" s="55"/>
      <c r="H21" s="144"/>
      <c r="I21" s="144"/>
      <c r="J21" s="144"/>
      <c r="K21" s="144"/>
      <c r="L21" s="55"/>
      <c r="M21" s="144"/>
      <c r="N21" s="144"/>
      <c r="O21" s="144"/>
      <c r="P21" s="144"/>
      <c r="Q21" s="55"/>
      <c r="R21" s="144"/>
      <c r="S21" s="144"/>
      <c r="T21" s="144"/>
      <c r="U21" s="144"/>
      <c r="V21" s="55"/>
    </row>
    <row r="22" spans="1:22" ht="17.25" customHeigh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08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7.25" customHeight="1">
      <c r="A6" s="8"/>
      <c r="B6" s="14" t="s">
        <v>118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1" customFormat="1" ht="17.25" customHeight="1">
      <c r="A7" s="8"/>
      <c r="B7" s="15" t="s">
        <v>12</v>
      </c>
      <c r="C7" s="142">
        <v>2057</v>
      </c>
      <c r="D7" s="142">
        <v>2222</v>
      </c>
      <c r="E7" s="142">
        <v>1897</v>
      </c>
      <c r="F7" s="142">
        <v>2127</v>
      </c>
      <c r="G7" s="112">
        <f>SUM(C7:F7)</f>
        <v>8303</v>
      </c>
      <c r="H7" s="142">
        <v>2072</v>
      </c>
      <c r="I7" s="142">
        <v>1832</v>
      </c>
      <c r="J7" s="142">
        <v>1879</v>
      </c>
      <c r="K7" s="142">
        <v>2626</v>
      </c>
      <c r="L7" s="112">
        <f>SUM(H7:K7)</f>
        <v>8409</v>
      </c>
      <c r="M7" s="142">
        <v>1998</v>
      </c>
      <c r="N7" s="142">
        <v>1187</v>
      </c>
      <c r="O7" s="142">
        <v>1688</v>
      </c>
      <c r="P7" s="142">
        <v>1890</v>
      </c>
      <c r="Q7" s="112">
        <f>SUM(M7:P7)</f>
        <v>6763</v>
      </c>
      <c r="R7" s="142">
        <v>1898</v>
      </c>
      <c r="S7" s="142">
        <v>1207</v>
      </c>
      <c r="T7" s="142">
        <v>1699</v>
      </c>
      <c r="U7" s="142">
        <v>1670</v>
      </c>
      <c r="V7" s="112">
        <f>SUM(R7:U7)</f>
        <v>6474</v>
      </c>
    </row>
    <row r="8" spans="1:22" s="21" customFormat="1" ht="17.25" customHeight="1">
      <c r="A8" s="8"/>
      <c r="B8" s="18" t="s">
        <v>13</v>
      </c>
      <c r="C8" s="143">
        <v>4870</v>
      </c>
      <c r="D8" s="143">
        <v>5159</v>
      </c>
      <c r="E8" s="143">
        <v>4140</v>
      </c>
      <c r="F8" s="143">
        <v>4791</v>
      </c>
      <c r="G8" s="113">
        <f aca="true" t="shared" si="0" ref="G8:G23">SUM(C8:F8)</f>
        <v>18960</v>
      </c>
      <c r="H8" s="143">
        <v>3829</v>
      </c>
      <c r="I8" s="143">
        <v>4091</v>
      </c>
      <c r="J8" s="143">
        <v>3637</v>
      </c>
      <c r="K8" s="143">
        <v>3198</v>
      </c>
      <c r="L8" s="113">
        <f aca="true" t="shared" si="1" ref="L8:L23">SUM(H8:K8)</f>
        <v>14755</v>
      </c>
      <c r="M8" s="143">
        <v>2933</v>
      </c>
      <c r="N8" s="143">
        <v>3540</v>
      </c>
      <c r="O8" s="143">
        <v>3312</v>
      </c>
      <c r="P8" s="143">
        <v>3917</v>
      </c>
      <c r="Q8" s="113">
        <f aca="true" t="shared" si="2" ref="Q8:Q28">SUM(M8:P8)</f>
        <v>13702</v>
      </c>
      <c r="R8" s="143">
        <v>3420</v>
      </c>
      <c r="S8" s="143">
        <v>3604</v>
      </c>
      <c r="T8" s="143">
        <v>3271</v>
      </c>
      <c r="U8" s="143">
        <v>3836</v>
      </c>
      <c r="V8" s="113">
        <f aca="true" t="shared" si="3" ref="V8:V28">SUM(R8:U8)</f>
        <v>14131</v>
      </c>
    </row>
    <row r="9" spans="1:22" s="21" customFormat="1" ht="17.25" customHeight="1">
      <c r="A9" s="8"/>
      <c r="B9" s="18" t="s">
        <v>14</v>
      </c>
      <c r="C9" s="143">
        <v>3215</v>
      </c>
      <c r="D9" s="143">
        <v>3811</v>
      </c>
      <c r="E9" s="143">
        <v>-159</v>
      </c>
      <c r="F9" s="143">
        <v>-721</v>
      </c>
      <c r="G9" s="113">
        <f t="shared" si="0"/>
        <v>6146</v>
      </c>
      <c r="H9" s="143">
        <v>-1777</v>
      </c>
      <c r="I9" s="143">
        <v>890</v>
      </c>
      <c r="J9" s="143">
        <v>-2251</v>
      </c>
      <c r="K9" s="143">
        <v>-6715</v>
      </c>
      <c r="L9" s="113">
        <f t="shared" si="1"/>
        <v>-9853</v>
      </c>
      <c r="M9" s="143">
        <v>4899</v>
      </c>
      <c r="N9" s="143">
        <v>3214</v>
      </c>
      <c r="O9" s="143">
        <v>3489</v>
      </c>
      <c r="P9" s="143">
        <v>525</v>
      </c>
      <c r="Q9" s="113">
        <f t="shared" si="2"/>
        <v>12127</v>
      </c>
      <c r="R9" s="143">
        <v>3453</v>
      </c>
      <c r="S9" s="143">
        <v>3629</v>
      </c>
      <c r="T9" s="143">
        <v>938</v>
      </c>
      <c r="U9" s="143">
        <v>1308</v>
      </c>
      <c r="V9" s="113">
        <f t="shared" si="3"/>
        <v>9328</v>
      </c>
    </row>
    <row r="10" spans="1:22" s="21" customFormat="1" ht="17.25" customHeight="1">
      <c r="A10" s="8"/>
      <c r="B10" s="22" t="s">
        <v>15</v>
      </c>
      <c r="C10" s="144">
        <v>400</v>
      </c>
      <c r="D10" s="144">
        <v>399</v>
      </c>
      <c r="E10" s="144">
        <v>70</v>
      </c>
      <c r="F10" s="144">
        <v>261</v>
      </c>
      <c r="G10" s="114">
        <f t="shared" si="0"/>
        <v>1130</v>
      </c>
      <c r="H10" s="144">
        <v>-1198</v>
      </c>
      <c r="I10" s="144">
        <v>930</v>
      </c>
      <c r="J10" s="144">
        <v>-242</v>
      </c>
      <c r="K10" s="144">
        <v>-939</v>
      </c>
      <c r="L10" s="114">
        <f t="shared" si="1"/>
        <v>-1449</v>
      </c>
      <c r="M10" s="144">
        <v>-273</v>
      </c>
      <c r="N10" s="144">
        <v>669</v>
      </c>
      <c r="O10" s="144">
        <v>428</v>
      </c>
      <c r="P10" s="144">
        <v>201</v>
      </c>
      <c r="Q10" s="114">
        <f t="shared" si="2"/>
        <v>1025</v>
      </c>
      <c r="R10" s="144">
        <v>190</v>
      </c>
      <c r="S10" s="144">
        <v>-20</v>
      </c>
      <c r="T10" s="144">
        <v>376</v>
      </c>
      <c r="U10" s="144">
        <v>146</v>
      </c>
      <c r="V10" s="114">
        <f t="shared" si="3"/>
        <v>692</v>
      </c>
    </row>
    <row r="11" spans="1:22" s="21" customFormat="1" ht="17.25" customHeight="1" thickBot="1">
      <c r="A11" s="8"/>
      <c r="B11" s="24" t="s">
        <v>16</v>
      </c>
      <c r="C11" s="115">
        <f>SUM(C7:C10)</f>
        <v>10542</v>
      </c>
      <c r="D11" s="115">
        <f>SUM(D7:D10)</f>
        <v>11591</v>
      </c>
      <c r="E11" s="115">
        <f>SUM(E7:E10)</f>
        <v>5948</v>
      </c>
      <c r="F11" s="115">
        <f>SUM(F7:F10)</f>
        <v>6458</v>
      </c>
      <c r="G11" s="115">
        <f t="shared" si="0"/>
        <v>34539</v>
      </c>
      <c r="H11" s="115">
        <f>SUM(H7:H10)</f>
        <v>2926</v>
      </c>
      <c r="I11" s="115">
        <f>SUM(I7:I10)</f>
        <v>7743</v>
      </c>
      <c r="J11" s="115">
        <f>SUM(J7:J10)</f>
        <v>3023</v>
      </c>
      <c r="K11" s="115">
        <f>SUM(K7:K10)</f>
        <v>-1830</v>
      </c>
      <c r="L11" s="115">
        <f t="shared" si="1"/>
        <v>11862</v>
      </c>
      <c r="M11" s="115">
        <f>SUM(M7:M10)</f>
        <v>9557</v>
      </c>
      <c r="N11" s="115">
        <f>SUM(N7:N10)</f>
        <v>8610</v>
      </c>
      <c r="O11" s="115">
        <f>SUM(O7:O10)</f>
        <v>8917</v>
      </c>
      <c r="P11" s="115">
        <f>SUM(P7:P10)</f>
        <v>6533</v>
      </c>
      <c r="Q11" s="115">
        <f t="shared" si="2"/>
        <v>33617</v>
      </c>
      <c r="R11" s="115">
        <f>SUM(R7:R10)</f>
        <v>8961</v>
      </c>
      <c r="S11" s="115">
        <f>SUM(S7:S10)</f>
        <v>8420</v>
      </c>
      <c r="T11" s="115">
        <f>SUM(T7:T10)</f>
        <v>6284</v>
      </c>
      <c r="U11" s="115">
        <f>SUM(U7:U10)</f>
        <v>6960</v>
      </c>
      <c r="V11" s="115">
        <f t="shared" si="3"/>
        <v>30625</v>
      </c>
    </row>
    <row r="12" spans="1:22" ht="17.25" customHeight="1" thickBot="1">
      <c r="A12" s="8"/>
      <c r="B12" s="26" t="s">
        <v>17</v>
      </c>
      <c r="C12" s="146">
        <v>53</v>
      </c>
      <c r="D12" s="146">
        <v>-20</v>
      </c>
      <c r="E12" s="146">
        <v>4</v>
      </c>
      <c r="F12" s="146">
        <v>203</v>
      </c>
      <c r="G12" s="116">
        <f t="shared" si="0"/>
        <v>240</v>
      </c>
      <c r="H12" s="146">
        <v>151</v>
      </c>
      <c r="I12" s="146">
        <v>45</v>
      </c>
      <c r="J12" s="146">
        <v>131</v>
      </c>
      <c r="K12" s="146">
        <v>486</v>
      </c>
      <c r="L12" s="116">
        <f t="shared" si="1"/>
        <v>813</v>
      </c>
      <c r="M12" s="146">
        <v>183</v>
      </c>
      <c r="N12" s="146">
        <v>310</v>
      </c>
      <c r="O12" s="146">
        <v>53</v>
      </c>
      <c r="P12" s="146">
        <v>-40</v>
      </c>
      <c r="Q12" s="116">
        <f t="shared" si="2"/>
        <v>506</v>
      </c>
      <c r="R12" s="146">
        <v>-50</v>
      </c>
      <c r="S12" s="146">
        <v>20</v>
      </c>
      <c r="T12" s="146">
        <v>-26</v>
      </c>
      <c r="U12" s="146">
        <v>-23</v>
      </c>
      <c r="V12" s="116">
        <f t="shared" si="3"/>
        <v>-79</v>
      </c>
    </row>
    <row r="13" spans="1:22" ht="17.25" customHeight="1">
      <c r="A13" s="8"/>
      <c r="B13" s="22" t="s">
        <v>18</v>
      </c>
      <c r="C13" s="147">
        <v>4877</v>
      </c>
      <c r="D13" s="147">
        <v>5357</v>
      </c>
      <c r="E13" s="147">
        <v>2323</v>
      </c>
      <c r="F13" s="147">
        <v>3425</v>
      </c>
      <c r="G13" s="117">
        <f t="shared" si="0"/>
        <v>15982</v>
      </c>
      <c r="H13" s="147">
        <v>3213</v>
      </c>
      <c r="I13" s="147">
        <v>4029</v>
      </c>
      <c r="J13" s="147">
        <v>2941</v>
      </c>
      <c r="K13" s="147">
        <v>2996</v>
      </c>
      <c r="L13" s="117">
        <f t="shared" si="1"/>
        <v>13179</v>
      </c>
      <c r="M13" s="147">
        <v>4328</v>
      </c>
      <c r="N13" s="147">
        <v>4345</v>
      </c>
      <c r="O13" s="147">
        <v>3826</v>
      </c>
      <c r="P13" s="147">
        <v>2428</v>
      </c>
      <c r="Q13" s="117">
        <f t="shared" si="2"/>
        <v>14927</v>
      </c>
      <c r="R13" s="147">
        <v>3891</v>
      </c>
      <c r="S13" s="147">
        <v>3982</v>
      </c>
      <c r="T13" s="147">
        <v>3327</v>
      </c>
      <c r="U13" s="147">
        <v>3362</v>
      </c>
      <c r="V13" s="117">
        <f t="shared" si="3"/>
        <v>14562</v>
      </c>
    </row>
    <row r="14" spans="1:22" ht="17.25" customHeight="1">
      <c r="A14" s="8"/>
      <c r="B14" s="27" t="s">
        <v>19</v>
      </c>
      <c r="C14" s="148">
        <v>1504</v>
      </c>
      <c r="D14" s="148">
        <v>1583</v>
      </c>
      <c r="E14" s="148">
        <v>1684</v>
      </c>
      <c r="F14" s="148">
        <v>1996</v>
      </c>
      <c r="G14" s="118">
        <f t="shared" si="0"/>
        <v>6767</v>
      </c>
      <c r="H14" s="148">
        <v>1555</v>
      </c>
      <c r="I14" s="148">
        <v>1515</v>
      </c>
      <c r="J14" s="148">
        <v>1914</v>
      </c>
      <c r="K14" s="148">
        <v>2755</v>
      </c>
      <c r="L14" s="118">
        <f t="shared" si="1"/>
        <v>7739</v>
      </c>
      <c r="M14" s="148">
        <v>1525</v>
      </c>
      <c r="N14" s="148">
        <v>1889</v>
      </c>
      <c r="O14" s="148">
        <v>1920</v>
      </c>
      <c r="P14" s="148">
        <v>2270</v>
      </c>
      <c r="Q14" s="118">
        <f t="shared" si="2"/>
        <v>7604</v>
      </c>
      <c r="R14" s="148">
        <v>1666</v>
      </c>
      <c r="S14" s="148">
        <v>2043</v>
      </c>
      <c r="T14" s="148">
        <v>1746</v>
      </c>
      <c r="U14" s="148">
        <v>1739</v>
      </c>
      <c r="V14" s="118">
        <f t="shared" si="3"/>
        <v>7194</v>
      </c>
    </row>
    <row r="15" spans="1:22" s="21" customFormat="1" ht="17.25" customHeight="1">
      <c r="A15" s="8"/>
      <c r="B15" s="30" t="s">
        <v>20</v>
      </c>
      <c r="C15" s="149">
        <v>560</v>
      </c>
      <c r="D15" s="149">
        <v>585</v>
      </c>
      <c r="E15" s="149">
        <v>620</v>
      </c>
      <c r="F15" s="149">
        <v>645</v>
      </c>
      <c r="G15" s="119">
        <f t="shared" si="0"/>
        <v>2410</v>
      </c>
      <c r="H15" s="149">
        <v>588</v>
      </c>
      <c r="I15" s="149">
        <v>575</v>
      </c>
      <c r="J15" s="149">
        <v>538</v>
      </c>
      <c r="K15" s="149">
        <v>593</v>
      </c>
      <c r="L15" s="119">
        <f t="shared" si="1"/>
        <v>2294</v>
      </c>
      <c r="M15" s="149">
        <v>467</v>
      </c>
      <c r="N15" s="149">
        <v>502</v>
      </c>
      <c r="O15" s="149">
        <v>498</v>
      </c>
      <c r="P15" s="149">
        <v>530</v>
      </c>
      <c r="Q15" s="119">
        <f t="shared" si="2"/>
        <v>1997</v>
      </c>
      <c r="R15" s="149">
        <v>520</v>
      </c>
      <c r="S15" s="149">
        <v>569</v>
      </c>
      <c r="T15" s="149">
        <v>484</v>
      </c>
      <c r="U15" s="149">
        <v>575</v>
      </c>
      <c r="V15" s="119">
        <f t="shared" si="3"/>
        <v>2148</v>
      </c>
    </row>
    <row r="16" spans="1:22" ht="17.25" customHeight="1">
      <c r="A16" s="8"/>
      <c r="B16" s="22" t="s">
        <v>21</v>
      </c>
      <c r="C16" s="120">
        <f>SUM(C14:C15)</f>
        <v>2064</v>
      </c>
      <c r="D16" s="120">
        <f>SUM(D14:D15)</f>
        <v>2168</v>
      </c>
      <c r="E16" s="120">
        <f>SUM(E14:E15)</f>
        <v>2304</v>
      </c>
      <c r="F16" s="120">
        <f>SUM(F14:F15)</f>
        <v>2641</v>
      </c>
      <c r="G16" s="120">
        <f t="shared" si="0"/>
        <v>9177</v>
      </c>
      <c r="H16" s="120">
        <f>SUM(H14:H15)</f>
        <v>2143</v>
      </c>
      <c r="I16" s="120">
        <f>SUM(I14:I15)</f>
        <v>2090</v>
      </c>
      <c r="J16" s="120">
        <f>SUM(J14:J15)</f>
        <v>2452</v>
      </c>
      <c r="K16" s="120">
        <f>SUM(K14:K15)</f>
        <v>3348</v>
      </c>
      <c r="L16" s="120">
        <f t="shared" si="1"/>
        <v>10033</v>
      </c>
      <c r="M16" s="120">
        <f>SUM(M14:M15)</f>
        <v>1992</v>
      </c>
      <c r="N16" s="120">
        <f>SUM(N14:N15)</f>
        <v>2391</v>
      </c>
      <c r="O16" s="120">
        <f>SUM(O14:O15)</f>
        <v>2418</v>
      </c>
      <c r="P16" s="120">
        <f>SUM(P14:P15)</f>
        <v>2800</v>
      </c>
      <c r="Q16" s="120">
        <f t="shared" si="2"/>
        <v>9601</v>
      </c>
      <c r="R16" s="120">
        <f>SUM(R14:R15)</f>
        <v>2186</v>
      </c>
      <c r="S16" s="120">
        <f>SUM(S14:S15)</f>
        <v>2612</v>
      </c>
      <c r="T16" s="120">
        <f>SUM(T14:T15)</f>
        <v>2230</v>
      </c>
      <c r="U16" s="120">
        <f>SUM(U14:U15)</f>
        <v>2314</v>
      </c>
      <c r="V16" s="120">
        <f t="shared" si="3"/>
        <v>9342</v>
      </c>
    </row>
    <row r="17" spans="1:22" ht="17.25" customHeight="1" thickBot="1">
      <c r="A17" s="8"/>
      <c r="B17" s="31" t="s">
        <v>22</v>
      </c>
      <c r="C17" s="115">
        <f>+C13+C16</f>
        <v>6941</v>
      </c>
      <c r="D17" s="115">
        <f>+D13+D16</f>
        <v>7525</v>
      </c>
      <c r="E17" s="115">
        <f>+E13+E16</f>
        <v>4627</v>
      </c>
      <c r="F17" s="115">
        <f>+F13+F16</f>
        <v>6066</v>
      </c>
      <c r="G17" s="115">
        <f t="shared" si="0"/>
        <v>25159</v>
      </c>
      <c r="H17" s="115">
        <f>+H13+H16</f>
        <v>5356</v>
      </c>
      <c r="I17" s="115">
        <f>+I13+I16</f>
        <v>6119</v>
      </c>
      <c r="J17" s="115">
        <f>+J13+J16</f>
        <v>5393</v>
      </c>
      <c r="K17" s="115">
        <f>+K13+K16</f>
        <v>6344</v>
      </c>
      <c r="L17" s="115">
        <f>SUM(H17:K17)</f>
        <v>23212</v>
      </c>
      <c r="M17" s="115">
        <f>+M13+M16</f>
        <v>6320</v>
      </c>
      <c r="N17" s="115">
        <f>+N13+N16</f>
        <v>6736</v>
      </c>
      <c r="O17" s="115">
        <f>+O13+O16</f>
        <v>6244</v>
      </c>
      <c r="P17" s="115">
        <f>+P13+P16</f>
        <v>5228</v>
      </c>
      <c r="Q17" s="115">
        <f t="shared" si="2"/>
        <v>24528</v>
      </c>
      <c r="R17" s="115">
        <f>+R13+R16</f>
        <v>6077</v>
      </c>
      <c r="S17" s="115">
        <f>+S13+S16</f>
        <v>6594</v>
      </c>
      <c r="T17" s="115">
        <f>+T13+T16</f>
        <v>5557</v>
      </c>
      <c r="U17" s="115">
        <f>+U13+U16</f>
        <v>5676</v>
      </c>
      <c r="V17" s="115">
        <f t="shared" si="3"/>
        <v>23904</v>
      </c>
    </row>
    <row r="18" spans="1:22" ht="26.25" thickBot="1">
      <c r="A18" s="8"/>
      <c r="B18" s="172" t="s">
        <v>102</v>
      </c>
      <c r="C18" s="116">
        <f>+C11-C12-C17</f>
        <v>3548</v>
      </c>
      <c r="D18" s="116">
        <f>+D11-D12-D17</f>
        <v>4086</v>
      </c>
      <c r="E18" s="116">
        <f>+E11-E12-E17</f>
        <v>1317</v>
      </c>
      <c r="F18" s="116">
        <f>+F11-F12-F17</f>
        <v>189</v>
      </c>
      <c r="G18" s="116">
        <f t="shared" si="0"/>
        <v>9140</v>
      </c>
      <c r="H18" s="116">
        <f>+H11-H12-H17</f>
        <v>-2581</v>
      </c>
      <c r="I18" s="116">
        <f>+I11-I12-I17</f>
        <v>1579</v>
      </c>
      <c r="J18" s="116">
        <f>+J11-J12-J17</f>
        <v>-2501</v>
      </c>
      <c r="K18" s="116">
        <f>+K11-K12-K17</f>
        <v>-8660</v>
      </c>
      <c r="L18" s="116">
        <f t="shared" si="1"/>
        <v>-12163</v>
      </c>
      <c r="M18" s="116">
        <f>+M11-M12-M17</f>
        <v>3054</v>
      </c>
      <c r="N18" s="116">
        <f>+N11-N12-N17</f>
        <v>1564</v>
      </c>
      <c r="O18" s="116">
        <f>+O11-O12-O17</f>
        <v>2620</v>
      </c>
      <c r="P18" s="116">
        <f>+P11-P12-P17</f>
        <v>1345</v>
      </c>
      <c r="Q18" s="116">
        <f t="shared" si="2"/>
        <v>8583</v>
      </c>
      <c r="R18" s="116">
        <f>+R11-R12-R17</f>
        <v>2934</v>
      </c>
      <c r="S18" s="116">
        <f>+S11-S12-S17</f>
        <v>1806</v>
      </c>
      <c r="T18" s="116">
        <f>+T11-T12-T17</f>
        <v>753</v>
      </c>
      <c r="U18" s="116">
        <f>+U11-U12-U17</f>
        <v>1307</v>
      </c>
      <c r="V18" s="116">
        <f t="shared" si="3"/>
        <v>6800</v>
      </c>
    </row>
    <row r="19" spans="1:22" s="21" customFormat="1" ht="17.25" customHeight="1">
      <c r="A19" s="8"/>
      <c r="B19" s="22" t="s">
        <v>97</v>
      </c>
      <c r="C19" s="147">
        <v>815</v>
      </c>
      <c r="D19" s="147">
        <v>863</v>
      </c>
      <c r="E19" s="147">
        <v>-23</v>
      </c>
      <c r="F19" s="147">
        <v>-407</v>
      </c>
      <c r="G19" s="117">
        <f t="shared" si="0"/>
        <v>1248</v>
      </c>
      <c r="H19" s="147">
        <v>-458</v>
      </c>
      <c r="I19" s="147">
        <v>300</v>
      </c>
      <c r="J19" s="147">
        <v>-1263</v>
      </c>
      <c r="K19" s="147">
        <v>-3175</v>
      </c>
      <c r="L19" s="117">
        <f t="shared" si="1"/>
        <v>-4596</v>
      </c>
      <c r="M19" s="147">
        <v>981</v>
      </c>
      <c r="N19" s="147">
        <v>-34</v>
      </c>
      <c r="O19" s="147">
        <v>427</v>
      </c>
      <c r="P19" s="147">
        <v>461</v>
      </c>
      <c r="Q19" s="117">
        <f t="shared" si="2"/>
        <v>1835</v>
      </c>
      <c r="R19" s="147">
        <v>839</v>
      </c>
      <c r="S19" s="147">
        <v>187</v>
      </c>
      <c r="T19" s="147">
        <v>117</v>
      </c>
      <c r="U19" s="147">
        <v>405</v>
      </c>
      <c r="V19" s="117">
        <f t="shared" si="3"/>
        <v>1548</v>
      </c>
    </row>
    <row r="20" spans="1:22" ht="26.25" thickBot="1">
      <c r="A20" s="8"/>
      <c r="B20" s="173" t="s">
        <v>103</v>
      </c>
      <c r="C20" s="49">
        <f aca="true" t="shared" si="4" ref="C20:J20">+C18-C19</f>
        <v>2733</v>
      </c>
      <c r="D20" s="49">
        <f t="shared" si="4"/>
        <v>3223</v>
      </c>
      <c r="E20" s="49">
        <f t="shared" si="4"/>
        <v>1340</v>
      </c>
      <c r="F20" s="49">
        <f t="shared" si="4"/>
        <v>596</v>
      </c>
      <c r="G20" s="49">
        <f t="shared" si="4"/>
        <v>7892</v>
      </c>
      <c r="H20" s="49">
        <f t="shared" si="4"/>
        <v>-2123</v>
      </c>
      <c r="I20" s="49">
        <f t="shared" si="4"/>
        <v>1279</v>
      </c>
      <c r="J20" s="49">
        <f t="shared" si="4"/>
        <v>-1238</v>
      </c>
      <c r="K20" s="49">
        <f aca="true" t="shared" si="5" ref="K20:T20">+K18-K19</f>
        <v>-5485</v>
      </c>
      <c r="L20" s="49">
        <f t="shared" si="5"/>
        <v>-7567</v>
      </c>
      <c r="M20" s="49">
        <f t="shared" si="5"/>
        <v>2073</v>
      </c>
      <c r="N20" s="49">
        <f t="shared" si="5"/>
        <v>1598</v>
      </c>
      <c r="O20" s="49">
        <f t="shared" si="5"/>
        <v>2193</v>
      </c>
      <c r="P20" s="49">
        <f t="shared" si="5"/>
        <v>884</v>
      </c>
      <c r="Q20" s="49">
        <f t="shared" si="2"/>
        <v>6748</v>
      </c>
      <c r="R20" s="49">
        <f t="shared" si="5"/>
        <v>2095</v>
      </c>
      <c r="S20" s="49">
        <f t="shared" si="5"/>
        <v>1619</v>
      </c>
      <c r="T20" s="49">
        <f t="shared" si="5"/>
        <v>636</v>
      </c>
      <c r="U20" s="49">
        <f>+U18-U19</f>
        <v>902</v>
      </c>
      <c r="V20" s="49">
        <f t="shared" si="3"/>
        <v>5252</v>
      </c>
    </row>
    <row r="21" spans="1:22" ht="17.25" customHeight="1">
      <c r="A21" s="8"/>
      <c r="B21" s="22" t="s">
        <v>107</v>
      </c>
      <c r="C21" s="144">
        <v>21</v>
      </c>
      <c r="D21" s="144">
        <v>0</v>
      </c>
      <c r="E21" s="144">
        <v>-25</v>
      </c>
      <c r="F21" s="144">
        <v>10</v>
      </c>
      <c r="G21" s="114">
        <f t="shared" si="0"/>
        <v>6</v>
      </c>
      <c r="H21" s="144">
        <v>6</v>
      </c>
      <c r="I21" s="144">
        <v>-5</v>
      </c>
      <c r="J21" s="144">
        <v>6</v>
      </c>
      <c r="K21" s="144">
        <v>-538</v>
      </c>
      <c r="L21" s="114">
        <f t="shared" si="1"/>
        <v>-531</v>
      </c>
      <c r="M21" s="144">
        <v>-32</v>
      </c>
      <c r="N21" s="144">
        <v>13</v>
      </c>
      <c r="O21" s="144">
        <v>188</v>
      </c>
      <c r="P21" s="144">
        <v>0</v>
      </c>
      <c r="Q21" s="114">
        <f t="shared" si="2"/>
        <v>169</v>
      </c>
      <c r="R21" s="144">
        <v>-19</v>
      </c>
      <c r="S21" s="144">
        <v>0</v>
      </c>
      <c r="T21" s="144">
        <v>0</v>
      </c>
      <c r="U21" s="144">
        <v>0</v>
      </c>
      <c r="V21" s="114">
        <f t="shared" si="3"/>
        <v>-19</v>
      </c>
    </row>
    <row r="22" spans="1:22" s="21" customFormat="1" ht="21" customHeight="1">
      <c r="A22" s="8"/>
      <c r="B22" s="18" t="s">
        <v>25</v>
      </c>
      <c r="C22" s="158">
        <v>0</v>
      </c>
      <c r="D22" s="158">
        <v>0</v>
      </c>
      <c r="E22" s="158">
        <v>0</v>
      </c>
      <c r="F22" s="158">
        <v>0</v>
      </c>
      <c r="G22" s="121">
        <f t="shared" si="0"/>
        <v>0</v>
      </c>
      <c r="H22" s="158">
        <v>0</v>
      </c>
      <c r="I22" s="158">
        <v>0</v>
      </c>
      <c r="J22" s="158">
        <v>0</v>
      </c>
      <c r="K22" s="158">
        <v>0</v>
      </c>
      <c r="L22" s="121">
        <f t="shared" si="1"/>
        <v>0</v>
      </c>
      <c r="M22" s="158">
        <v>0</v>
      </c>
      <c r="N22" s="158">
        <v>0</v>
      </c>
      <c r="O22" s="158">
        <v>0</v>
      </c>
      <c r="P22" s="158">
        <v>0</v>
      </c>
      <c r="Q22" s="121">
        <f t="shared" si="2"/>
        <v>0</v>
      </c>
      <c r="R22" s="158">
        <v>0</v>
      </c>
      <c r="S22" s="158">
        <v>0</v>
      </c>
      <c r="T22" s="158">
        <v>0</v>
      </c>
      <c r="U22" s="158">
        <v>0</v>
      </c>
      <c r="V22" s="121">
        <f t="shared" si="3"/>
        <v>0</v>
      </c>
    </row>
    <row r="23" spans="1:22" s="21" customFormat="1" ht="17.25" customHeight="1" thickBot="1">
      <c r="A23" s="8"/>
      <c r="B23" s="31" t="s">
        <v>96</v>
      </c>
      <c r="C23" s="115">
        <f>SUM(C20:C22)</f>
        <v>2754</v>
      </c>
      <c r="D23" s="115">
        <f>SUM(D20:D22)</f>
        <v>3223</v>
      </c>
      <c r="E23" s="115">
        <f>SUM(E20:E22)</f>
        <v>1315</v>
      </c>
      <c r="F23" s="115">
        <f>SUM(F20:F22)</f>
        <v>606</v>
      </c>
      <c r="G23" s="115">
        <f t="shared" si="0"/>
        <v>7898</v>
      </c>
      <c r="H23" s="115">
        <f>SUM(H20:H22)</f>
        <v>-2117</v>
      </c>
      <c r="I23" s="115">
        <f>SUM(I20:I22)</f>
        <v>1274</v>
      </c>
      <c r="J23" s="115">
        <f>SUM(J20:J22)</f>
        <v>-1232</v>
      </c>
      <c r="K23" s="115">
        <f>SUM(K20:K22)</f>
        <v>-6023</v>
      </c>
      <c r="L23" s="115">
        <f t="shared" si="1"/>
        <v>-8098</v>
      </c>
      <c r="M23" s="115">
        <f>SUM(M20:M22)</f>
        <v>2041</v>
      </c>
      <c r="N23" s="115">
        <f>SUM(N20:N22)</f>
        <v>1611</v>
      </c>
      <c r="O23" s="115">
        <f>SUM(O20:O22)</f>
        <v>2381</v>
      </c>
      <c r="P23" s="115">
        <f>SUM(P20:P22)</f>
        <v>884</v>
      </c>
      <c r="Q23" s="115">
        <f t="shared" si="2"/>
        <v>6917</v>
      </c>
      <c r="R23" s="115">
        <f>SUM(R20:R22)</f>
        <v>2076</v>
      </c>
      <c r="S23" s="115">
        <f>SUM(S20:S22)</f>
        <v>1619</v>
      </c>
      <c r="T23" s="115">
        <f>SUM(T20:T22)</f>
        <v>636</v>
      </c>
      <c r="U23" s="115">
        <f>SUM(U20:U22)</f>
        <v>902</v>
      </c>
      <c r="V23" s="115">
        <f t="shared" si="3"/>
        <v>5233</v>
      </c>
    </row>
    <row r="24" spans="1:22" s="21" customFormat="1" ht="31.5" customHeight="1">
      <c r="A24" s="8"/>
      <c r="B24" s="210" t="s">
        <v>172</v>
      </c>
      <c r="C24" s="149">
        <v>25</v>
      </c>
      <c r="D24" s="149">
        <v>34</v>
      </c>
      <c r="E24" s="149">
        <v>13</v>
      </c>
      <c r="F24" s="149">
        <v>66</v>
      </c>
      <c r="G24" s="119">
        <f>SUM(C24:F24)</f>
        <v>138</v>
      </c>
      <c r="H24" s="149">
        <v>31</v>
      </c>
      <c r="I24" s="149">
        <v>59</v>
      </c>
      <c r="J24" s="149">
        <v>29</v>
      </c>
      <c r="K24" s="149">
        <v>1</v>
      </c>
      <c r="L24" s="119">
        <f>SUM(H24:K24)</f>
        <v>120</v>
      </c>
      <c r="M24" s="149">
        <v>35</v>
      </c>
      <c r="N24" s="149">
        <v>40</v>
      </c>
      <c r="O24" s="149">
        <v>27</v>
      </c>
      <c r="P24" s="149">
        <v>91</v>
      </c>
      <c r="Q24" s="119">
        <f t="shared" si="2"/>
        <v>193</v>
      </c>
      <c r="R24" s="149">
        <v>21</v>
      </c>
      <c r="S24" s="149">
        <v>26</v>
      </c>
      <c r="T24" s="149">
        <v>27</v>
      </c>
      <c r="U24" s="149">
        <v>61</v>
      </c>
      <c r="V24" s="119">
        <f t="shared" si="3"/>
        <v>135</v>
      </c>
    </row>
    <row r="25" spans="1:22" s="21" customFormat="1" ht="31.5" customHeight="1" thickBot="1">
      <c r="A25" s="8"/>
      <c r="B25" s="48" t="s">
        <v>128</v>
      </c>
      <c r="C25" s="49">
        <f aca="true" t="shared" si="6" ref="C25:N25">+C23-C24</f>
        <v>2729</v>
      </c>
      <c r="D25" s="49">
        <f t="shared" si="6"/>
        <v>3189</v>
      </c>
      <c r="E25" s="49">
        <f t="shared" si="6"/>
        <v>1302</v>
      </c>
      <c r="F25" s="49">
        <f t="shared" si="6"/>
        <v>540</v>
      </c>
      <c r="G25" s="49">
        <f t="shared" si="6"/>
        <v>7760</v>
      </c>
      <c r="H25" s="49">
        <f t="shared" si="6"/>
        <v>-2148</v>
      </c>
      <c r="I25" s="49">
        <f t="shared" si="6"/>
        <v>1215</v>
      </c>
      <c r="J25" s="49">
        <f t="shared" si="6"/>
        <v>-1261</v>
      </c>
      <c r="K25" s="49">
        <f t="shared" si="6"/>
        <v>-6024</v>
      </c>
      <c r="L25" s="49">
        <f t="shared" si="6"/>
        <v>-8218</v>
      </c>
      <c r="M25" s="49">
        <f t="shared" si="6"/>
        <v>2006</v>
      </c>
      <c r="N25" s="49">
        <f t="shared" si="6"/>
        <v>1571</v>
      </c>
      <c r="O25" s="49">
        <f>+O23-O24</f>
        <v>2354</v>
      </c>
      <c r="P25" s="49">
        <f>+P23-P24</f>
        <v>793</v>
      </c>
      <c r="Q25" s="49">
        <f t="shared" si="2"/>
        <v>6724</v>
      </c>
      <c r="R25" s="49">
        <f>+R23-R24</f>
        <v>2055</v>
      </c>
      <c r="S25" s="49">
        <f>+S23-S24</f>
        <v>1593</v>
      </c>
      <c r="T25" s="49">
        <f>+T23-T24</f>
        <v>609</v>
      </c>
      <c r="U25" s="49">
        <f>+U23-U24</f>
        <v>841</v>
      </c>
      <c r="V25" s="49">
        <f t="shared" si="3"/>
        <v>5098</v>
      </c>
    </row>
    <row r="26" spans="1:22" ht="30" customHeight="1">
      <c r="A26" s="8"/>
      <c r="B26" s="214" t="s">
        <v>121</v>
      </c>
      <c r="C26" s="213">
        <f aca="true" t="shared" si="7" ref="C26:P26">+C20-C24</f>
        <v>2708</v>
      </c>
      <c r="D26" s="213">
        <f t="shared" si="7"/>
        <v>3189</v>
      </c>
      <c r="E26" s="213">
        <f t="shared" si="7"/>
        <v>1327</v>
      </c>
      <c r="F26" s="213">
        <f t="shared" si="7"/>
        <v>530</v>
      </c>
      <c r="G26" s="213">
        <f t="shared" si="7"/>
        <v>7754</v>
      </c>
      <c r="H26" s="213">
        <f t="shared" si="7"/>
        <v>-2154</v>
      </c>
      <c r="I26" s="213">
        <f t="shared" si="7"/>
        <v>1220</v>
      </c>
      <c r="J26" s="213">
        <f t="shared" si="7"/>
        <v>-1267</v>
      </c>
      <c r="K26" s="213">
        <f t="shared" si="7"/>
        <v>-5486</v>
      </c>
      <c r="L26" s="213">
        <f t="shared" si="7"/>
        <v>-7687</v>
      </c>
      <c r="M26" s="213">
        <f t="shared" si="7"/>
        <v>2038</v>
      </c>
      <c r="N26" s="213">
        <f t="shared" si="7"/>
        <v>1558</v>
      </c>
      <c r="O26" s="213">
        <f t="shared" si="7"/>
        <v>2166</v>
      </c>
      <c r="P26" s="213">
        <f t="shared" si="7"/>
        <v>793</v>
      </c>
      <c r="Q26" s="213">
        <f t="shared" si="2"/>
        <v>6555</v>
      </c>
      <c r="R26" s="213">
        <f>+R20-R24</f>
        <v>2074</v>
      </c>
      <c r="S26" s="213">
        <f>+S20-S24</f>
        <v>1593</v>
      </c>
      <c r="T26" s="213">
        <f>+T20-T24</f>
        <v>609</v>
      </c>
      <c r="U26" s="213">
        <f>+U20-U24</f>
        <v>841</v>
      </c>
      <c r="V26" s="213">
        <f t="shared" si="3"/>
        <v>5117</v>
      </c>
    </row>
    <row r="27" spans="1:22" ht="27.75" customHeight="1">
      <c r="A27" s="8"/>
      <c r="B27" s="214" t="s">
        <v>129</v>
      </c>
      <c r="C27" s="213">
        <f aca="true" t="shared" si="8" ref="C27:F28">+C21</f>
        <v>21</v>
      </c>
      <c r="D27" s="213">
        <f t="shared" si="8"/>
        <v>0</v>
      </c>
      <c r="E27" s="213">
        <f t="shared" si="8"/>
        <v>-25</v>
      </c>
      <c r="F27" s="213">
        <f t="shared" si="8"/>
        <v>10</v>
      </c>
      <c r="G27" s="211">
        <f aca="true" t="shared" si="9" ref="G27:M27">+G21</f>
        <v>6</v>
      </c>
      <c r="H27" s="211">
        <f t="shared" si="9"/>
        <v>6</v>
      </c>
      <c r="I27" s="211">
        <f t="shared" si="9"/>
        <v>-5</v>
      </c>
      <c r="J27" s="211">
        <f t="shared" si="9"/>
        <v>6</v>
      </c>
      <c r="K27" s="211">
        <f t="shared" si="9"/>
        <v>-538</v>
      </c>
      <c r="L27" s="211">
        <f t="shared" si="9"/>
        <v>-531</v>
      </c>
      <c r="M27" s="211">
        <f t="shared" si="9"/>
        <v>-32</v>
      </c>
      <c r="N27" s="211">
        <f aca="true" t="shared" si="10" ref="N27:P28">+N21</f>
        <v>13</v>
      </c>
      <c r="O27" s="211">
        <f t="shared" si="10"/>
        <v>188</v>
      </c>
      <c r="P27" s="211">
        <f t="shared" si="10"/>
        <v>0</v>
      </c>
      <c r="Q27" s="211">
        <f t="shared" si="2"/>
        <v>169</v>
      </c>
      <c r="R27" s="211">
        <f aca="true" t="shared" si="11" ref="R27:U28">+R21</f>
        <v>-19</v>
      </c>
      <c r="S27" s="211">
        <f t="shared" si="11"/>
        <v>0</v>
      </c>
      <c r="T27" s="211">
        <f t="shared" si="11"/>
        <v>0</v>
      </c>
      <c r="U27" s="211">
        <f t="shared" si="11"/>
        <v>0</v>
      </c>
      <c r="V27" s="211">
        <f t="shared" si="3"/>
        <v>-19</v>
      </c>
    </row>
    <row r="28" spans="1:22" ht="19.5" customHeight="1" thickBot="1">
      <c r="A28" s="8"/>
      <c r="B28" s="376" t="s">
        <v>120</v>
      </c>
      <c r="C28" s="377">
        <f t="shared" si="8"/>
        <v>0</v>
      </c>
      <c r="D28" s="377">
        <f t="shared" si="8"/>
        <v>0</v>
      </c>
      <c r="E28" s="377">
        <f t="shared" si="8"/>
        <v>0</v>
      </c>
      <c r="F28" s="377">
        <f t="shared" si="8"/>
        <v>0</v>
      </c>
      <c r="G28" s="378">
        <f aca="true" t="shared" si="12" ref="G28:M28">+G22</f>
        <v>0</v>
      </c>
      <c r="H28" s="378">
        <f t="shared" si="12"/>
        <v>0</v>
      </c>
      <c r="I28" s="378">
        <f t="shared" si="12"/>
        <v>0</v>
      </c>
      <c r="J28" s="378">
        <f t="shared" si="12"/>
        <v>0</v>
      </c>
      <c r="K28" s="378">
        <f t="shared" si="12"/>
        <v>0</v>
      </c>
      <c r="L28" s="378">
        <f t="shared" si="12"/>
        <v>0</v>
      </c>
      <c r="M28" s="378">
        <f t="shared" si="12"/>
        <v>0</v>
      </c>
      <c r="N28" s="378">
        <f t="shared" si="10"/>
        <v>0</v>
      </c>
      <c r="O28" s="378">
        <f t="shared" si="10"/>
        <v>0</v>
      </c>
      <c r="P28" s="378">
        <f t="shared" si="10"/>
        <v>0</v>
      </c>
      <c r="Q28" s="378">
        <f t="shared" si="2"/>
        <v>0</v>
      </c>
      <c r="R28" s="378">
        <f t="shared" si="11"/>
        <v>0</v>
      </c>
      <c r="S28" s="378">
        <f t="shared" si="11"/>
        <v>0</v>
      </c>
      <c r="T28" s="378">
        <f t="shared" si="11"/>
        <v>0</v>
      </c>
      <c r="U28" s="378">
        <f t="shared" si="11"/>
        <v>0</v>
      </c>
      <c r="V28" s="378">
        <f t="shared" si="3"/>
        <v>0</v>
      </c>
    </row>
    <row r="29" spans="1:22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7.25" customHeight="1">
      <c r="A30" s="8"/>
      <c r="B30" s="14" t="s">
        <v>119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7.25" customHeight="1">
      <c r="A31" s="8"/>
      <c r="B31" s="33" t="s">
        <v>45</v>
      </c>
      <c r="C31" s="60">
        <f aca="true" t="shared" si="13" ref="C31:L31">+C17/C11*100</f>
        <v>65.8</v>
      </c>
      <c r="D31" s="60">
        <f t="shared" si="13"/>
        <v>64.9</v>
      </c>
      <c r="E31" s="60">
        <f t="shared" si="13"/>
        <v>77.8</v>
      </c>
      <c r="F31" s="60">
        <f t="shared" si="13"/>
        <v>93.9</v>
      </c>
      <c r="G31" s="60">
        <f t="shared" si="13"/>
        <v>72.8</v>
      </c>
      <c r="H31" s="60">
        <f t="shared" si="13"/>
        <v>183</v>
      </c>
      <c r="I31" s="60">
        <f t="shared" si="13"/>
        <v>79</v>
      </c>
      <c r="J31" s="60">
        <f t="shared" si="13"/>
        <v>178.4</v>
      </c>
      <c r="K31" s="60">
        <f t="shared" si="13"/>
        <v>-346.7</v>
      </c>
      <c r="L31" s="60">
        <f t="shared" si="13"/>
        <v>195.7</v>
      </c>
      <c r="M31" s="60">
        <f aca="true" t="shared" si="14" ref="M31:R31">+M17/M11*100</f>
        <v>66.1</v>
      </c>
      <c r="N31" s="60">
        <f t="shared" si="14"/>
        <v>78.2</v>
      </c>
      <c r="O31" s="60">
        <f t="shared" si="14"/>
        <v>70</v>
      </c>
      <c r="P31" s="60">
        <f t="shared" si="14"/>
        <v>80</v>
      </c>
      <c r="Q31" s="60">
        <f t="shared" si="14"/>
        <v>73</v>
      </c>
      <c r="R31" s="60">
        <f t="shared" si="14"/>
        <v>67.8</v>
      </c>
      <c r="S31" s="60">
        <f>+S17/S11*100</f>
        <v>78.3</v>
      </c>
      <c r="T31" s="60">
        <f>+T17/T11*100</f>
        <v>88.4</v>
      </c>
      <c r="U31" s="60">
        <f>+U17/U11*100</f>
        <v>81.6</v>
      </c>
      <c r="V31" s="60">
        <f>+V17/V11*100</f>
        <v>78.1</v>
      </c>
    </row>
    <row r="32" spans="1:22" ht="17.25" customHeight="1">
      <c r="A32" s="8"/>
      <c r="B32" s="33" t="s">
        <v>46</v>
      </c>
      <c r="C32" s="60">
        <f aca="true" t="shared" si="15" ref="C32:L32">+C18/C11*100</f>
        <v>33.7</v>
      </c>
      <c r="D32" s="60">
        <f t="shared" si="15"/>
        <v>35.3</v>
      </c>
      <c r="E32" s="60">
        <f t="shared" si="15"/>
        <v>22.1</v>
      </c>
      <c r="F32" s="60">
        <f t="shared" si="15"/>
        <v>2.9</v>
      </c>
      <c r="G32" s="60">
        <f t="shared" si="15"/>
        <v>26.5</v>
      </c>
      <c r="H32" s="60">
        <f t="shared" si="15"/>
        <v>-88.2</v>
      </c>
      <c r="I32" s="60">
        <f t="shared" si="15"/>
        <v>20.4</v>
      </c>
      <c r="J32" s="60">
        <f t="shared" si="15"/>
        <v>-82.7</v>
      </c>
      <c r="K32" s="60">
        <f t="shared" si="15"/>
        <v>473.2</v>
      </c>
      <c r="L32" s="60">
        <f t="shared" si="15"/>
        <v>-102.5</v>
      </c>
      <c r="M32" s="60">
        <f aca="true" t="shared" si="16" ref="M32:R32">+M18/M11*100</f>
        <v>32</v>
      </c>
      <c r="N32" s="60">
        <f t="shared" si="16"/>
        <v>18.2</v>
      </c>
      <c r="O32" s="60">
        <f t="shared" si="16"/>
        <v>29.4</v>
      </c>
      <c r="P32" s="60">
        <f t="shared" si="16"/>
        <v>20.6</v>
      </c>
      <c r="Q32" s="60">
        <f t="shared" si="16"/>
        <v>25.5</v>
      </c>
      <c r="R32" s="60">
        <f t="shared" si="16"/>
        <v>32.7</v>
      </c>
      <c r="S32" s="60">
        <f>+S18/S11*100</f>
        <v>21.4</v>
      </c>
      <c r="T32" s="60">
        <f>+T18/T11*100</f>
        <v>12</v>
      </c>
      <c r="U32" s="60">
        <f>+U18/U11*100</f>
        <v>18.8</v>
      </c>
      <c r="V32" s="60">
        <f>+V18/V11*100</f>
        <v>22.2</v>
      </c>
    </row>
    <row r="33" spans="1:22" ht="17.25" customHeight="1">
      <c r="A33" s="8"/>
      <c r="B33" s="33" t="s">
        <v>76</v>
      </c>
      <c r="C33" s="60">
        <f aca="true" t="shared" si="17" ref="C33:H33">+C19/C18*100</f>
        <v>23</v>
      </c>
      <c r="D33" s="60">
        <f t="shared" si="17"/>
        <v>21.1</v>
      </c>
      <c r="E33" s="60">
        <f t="shared" si="17"/>
        <v>-1.7</v>
      </c>
      <c r="F33" s="60">
        <f t="shared" si="17"/>
        <v>-215.3</v>
      </c>
      <c r="G33" s="60">
        <f t="shared" si="17"/>
        <v>13.7</v>
      </c>
      <c r="H33" s="60">
        <f t="shared" si="17"/>
        <v>17.7</v>
      </c>
      <c r="I33" s="60">
        <f aca="true" t="shared" si="18" ref="I33:N33">+I19/I18*100</f>
        <v>19</v>
      </c>
      <c r="J33" s="60">
        <f t="shared" si="18"/>
        <v>50.5</v>
      </c>
      <c r="K33" s="60">
        <f t="shared" si="18"/>
        <v>36.7</v>
      </c>
      <c r="L33" s="60">
        <f t="shared" si="18"/>
        <v>37.8</v>
      </c>
      <c r="M33" s="60">
        <f t="shared" si="18"/>
        <v>32.1</v>
      </c>
      <c r="N33" s="60">
        <f t="shared" si="18"/>
        <v>-2.2</v>
      </c>
      <c r="O33" s="60">
        <f aca="true" t="shared" si="19" ref="O33:T33">+O19/O18*100</f>
        <v>16.3</v>
      </c>
      <c r="P33" s="60">
        <f t="shared" si="19"/>
        <v>34.3</v>
      </c>
      <c r="Q33" s="60">
        <f t="shared" si="19"/>
        <v>21.4</v>
      </c>
      <c r="R33" s="60">
        <f t="shared" si="19"/>
        <v>28.6</v>
      </c>
      <c r="S33" s="60">
        <f t="shared" si="19"/>
        <v>10.4</v>
      </c>
      <c r="T33" s="60">
        <f t="shared" si="19"/>
        <v>15.5</v>
      </c>
      <c r="U33" s="60">
        <f>+U19/U18*100</f>
        <v>31</v>
      </c>
      <c r="V33" s="60">
        <f>+V19/V18*100</f>
        <v>22.8</v>
      </c>
    </row>
    <row r="34" spans="1:22" ht="20.25" customHeight="1" thickBot="1">
      <c r="A34" s="8"/>
      <c r="B34" s="70" t="s">
        <v>202</v>
      </c>
      <c r="C34" s="76">
        <f aca="true" t="shared" si="20" ref="C34:R34">+C25/C11*100</f>
        <v>25.9</v>
      </c>
      <c r="D34" s="76">
        <f t="shared" si="20"/>
        <v>27.5</v>
      </c>
      <c r="E34" s="76">
        <f t="shared" si="20"/>
        <v>21.9</v>
      </c>
      <c r="F34" s="76">
        <f t="shared" si="20"/>
        <v>8.4</v>
      </c>
      <c r="G34" s="76">
        <f t="shared" si="20"/>
        <v>22.5</v>
      </c>
      <c r="H34" s="76">
        <f t="shared" si="20"/>
        <v>-73.4</v>
      </c>
      <c r="I34" s="76">
        <f t="shared" si="20"/>
        <v>15.7</v>
      </c>
      <c r="J34" s="76">
        <f t="shared" si="20"/>
        <v>-41.7</v>
      </c>
      <c r="K34" s="76">
        <f t="shared" si="20"/>
        <v>329.2</v>
      </c>
      <c r="L34" s="76">
        <f t="shared" si="20"/>
        <v>-69.3</v>
      </c>
      <c r="M34" s="76">
        <f t="shared" si="20"/>
        <v>21</v>
      </c>
      <c r="N34" s="76">
        <f t="shared" si="20"/>
        <v>18.2</v>
      </c>
      <c r="O34" s="76">
        <f t="shared" si="20"/>
        <v>26.4</v>
      </c>
      <c r="P34" s="76">
        <f t="shared" si="20"/>
        <v>12.1</v>
      </c>
      <c r="Q34" s="76">
        <f t="shared" si="20"/>
        <v>20</v>
      </c>
      <c r="R34" s="76">
        <f t="shared" si="20"/>
        <v>22.9</v>
      </c>
      <c r="S34" s="76">
        <f>+S25/S11*100</f>
        <v>18.9</v>
      </c>
      <c r="T34" s="76">
        <f>+T25/T11*100</f>
        <v>9.7</v>
      </c>
      <c r="U34" s="76">
        <f>+U25/U11*100</f>
        <v>12.1</v>
      </c>
      <c r="V34" s="76">
        <f>+V25/V11*100</f>
        <v>16.6</v>
      </c>
    </row>
    <row r="35" spans="1:22" ht="11.25" customHeight="1">
      <c r="A35" s="8"/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17.25" customHeight="1">
      <c r="A36" s="8"/>
      <c r="B36" s="103" t="s">
        <v>78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</row>
    <row r="37" spans="1:22" ht="29.25" customHeight="1">
      <c r="A37" s="8"/>
      <c r="B37" s="222" t="s">
        <v>130</v>
      </c>
      <c r="C37" s="34">
        <v>22355</v>
      </c>
      <c r="D37" s="34">
        <v>21355</v>
      </c>
      <c r="E37" s="34">
        <v>24569</v>
      </c>
      <c r="F37" s="34">
        <v>22518</v>
      </c>
      <c r="G37" s="34">
        <v>22518</v>
      </c>
      <c r="H37" s="34">
        <v>18246</v>
      </c>
      <c r="I37" s="34">
        <v>17941</v>
      </c>
      <c r="J37" s="34">
        <v>18066</v>
      </c>
      <c r="K37" s="34">
        <v>13060</v>
      </c>
      <c r="L37" s="34">
        <v>13060</v>
      </c>
      <c r="M37" s="34">
        <v>12964</v>
      </c>
      <c r="N37" s="34">
        <v>12539</v>
      </c>
      <c r="O37" s="34">
        <v>12651</v>
      </c>
      <c r="P37" s="34">
        <v>12907</v>
      </c>
      <c r="Q37" s="34">
        <v>12907</v>
      </c>
      <c r="R37" s="34">
        <v>14260</v>
      </c>
      <c r="S37" s="34">
        <v>14717</v>
      </c>
      <c r="T37" s="34">
        <v>12456</v>
      </c>
      <c r="U37" s="34">
        <v>11651</v>
      </c>
      <c r="V37" s="34">
        <f>U37</f>
        <v>11651</v>
      </c>
    </row>
    <row r="38" spans="1:22" s="21" customFormat="1" ht="21" customHeight="1" thickBot="1">
      <c r="A38" s="8"/>
      <c r="B38" s="223" t="s">
        <v>214</v>
      </c>
      <c r="C38" s="84">
        <v>67</v>
      </c>
      <c r="D38" s="84">
        <v>113</v>
      </c>
      <c r="E38" s="84">
        <v>110</v>
      </c>
      <c r="F38" s="84">
        <v>232</v>
      </c>
      <c r="G38" s="72">
        <v>131</v>
      </c>
      <c r="H38" s="72">
        <v>274</v>
      </c>
      <c r="I38" s="72">
        <v>270</v>
      </c>
      <c r="J38" s="72">
        <v>211</v>
      </c>
      <c r="K38" s="72">
        <v>241</v>
      </c>
      <c r="L38" s="72">
        <v>249</v>
      </c>
      <c r="M38" s="72">
        <v>214</v>
      </c>
      <c r="N38" s="367">
        <v>150</v>
      </c>
      <c r="O38" s="72">
        <v>91</v>
      </c>
      <c r="P38" s="72">
        <v>97</v>
      </c>
      <c r="Q38" s="72">
        <v>137</v>
      </c>
      <c r="R38" s="84">
        <v>105</v>
      </c>
      <c r="S38" s="84">
        <v>116</v>
      </c>
      <c r="T38" s="84">
        <v>116</v>
      </c>
      <c r="U38" s="72">
        <v>103</v>
      </c>
      <c r="V38" s="72">
        <v>110</v>
      </c>
    </row>
    <row r="39" spans="1:22" ht="17.25" customHeight="1">
      <c r="A39" s="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7.25" customHeight="1">
      <c r="A40" s="8"/>
      <c r="B40" s="14" t="s">
        <v>66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7.25" customHeight="1">
      <c r="A41" s="8"/>
      <c r="B41" s="128" t="s">
        <v>28</v>
      </c>
      <c r="C41" s="164">
        <v>22400</v>
      </c>
      <c r="D41" s="164">
        <v>22400</v>
      </c>
      <c r="E41" s="164">
        <v>22800</v>
      </c>
      <c r="F41" s="164">
        <v>23200</v>
      </c>
      <c r="G41" s="129">
        <v>23200</v>
      </c>
      <c r="H41" s="164">
        <v>23800</v>
      </c>
      <c r="I41" s="164">
        <v>24100</v>
      </c>
      <c r="J41" s="164">
        <v>24700</v>
      </c>
      <c r="K41" s="164">
        <v>24400</v>
      </c>
      <c r="L41" s="129">
        <v>24400</v>
      </c>
      <c r="M41" s="164">
        <v>24100</v>
      </c>
      <c r="N41" s="164">
        <v>24000</v>
      </c>
      <c r="O41" s="164">
        <v>24200</v>
      </c>
      <c r="P41" s="164">
        <v>24300</v>
      </c>
      <c r="Q41" s="129">
        <f>P41</f>
        <v>24300</v>
      </c>
      <c r="R41" s="164">
        <v>24600</v>
      </c>
      <c r="S41" s="164">
        <v>24900</v>
      </c>
      <c r="T41" s="164">
        <v>25500</v>
      </c>
      <c r="U41" s="164">
        <v>25600</v>
      </c>
      <c r="V41" s="129">
        <f>U41</f>
        <v>25600</v>
      </c>
    </row>
    <row r="42" spans="1:22" ht="17.25" customHeight="1">
      <c r="A42" s="8"/>
      <c r="B42" s="130" t="s">
        <v>27</v>
      </c>
      <c r="C42" s="342">
        <v>18900</v>
      </c>
      <c r="D42" s="342">
        <v>19200</v>
      </c>
      <c r="E42" s="342">
        <v>20200</v>
      </c>
      <c r="F42" s="342">
        <v>20500</v>
      </c>
      <c r="G42" s="132">
        <f>F42</f>
        <v>20500</v>
      </c>
      <c r="H42" s="342">
        <v>20500</v>
      </c>
      <c r="I42" s="342">
        <v>20400</v>
      </c>
      <c r="J42" s="342">
        <v>21200</v>
      </c>
      <c r="K42" s="342">
        <v>19600</v>
      </c>
      <c r="L42" s="132">
        <f>+K42</f>
        <v>19600</v>
      </c>
      <c r="M42" s="342">
        <v>18800</v>
      </c>
      <c r="N42" s="342">
        <v>18800</v>
      </c>
      <c r="O42" s="342">
        <v>19300</v>
      </c>
      <c r="P42" s="342">
        <v>19400</v>
      </c>
      <c r="Q42" s="213">
        <f>P42</f>
        <v>19400</v>
      </c>
      <c r="R42" s="342">
        <v>20000</v>
      </c>
      <c r="S42" s="342">
        <v>20600</v>
      </c>
      <c r="T42" s="342">
        <v>21200</v>
      </c>
      <c r="U42" s="342">
        <v>20700</v>
      </c>
      <c r="V42" s="213">
        <f>U42</f>
        <v>20700</v>
      </c>
    </row>
    <row r="43" spans="1:22" ht="17.25" customHeight="1">
      <c r="A43" s="8"/>
      <c r="B43" s="130" t="s">
        <v>29</v>
      </c>
      <c r="C43" s="342">
        <v>3400</v>
      </c>
      <c r="D43" s="342">
        <v>3400</v>
      </c>
      <c r="E43" s="342">
        <v>3500</v>
      </c>
      <c r="F43" s="342">
        <v>3700</v>
      </c>
      <c r="G43" s="132">
        <f>F43</f>
        <v>3700</v>
      </c>
      <c r="H43" s="342">
        <v>3700</v>
      </c>
      <c r="I43" s="342">
        <v>3800</v>
      </c>
      <c r="J43" s="342">
        <v>3700</v>
      </c>
      <c r="K43" s="342">
        <v>3100</v>
      </c>
      <c r="L43" s="132">
        <f>+K43</f>
        <v>3100</v>
      </c>
      <c r="M43" s="342">
        <v>3100</v>
      </c>
      <c r="N43" s="342">
        <v>3200</v>
      </c>
      <c r="O43" s="342">
        <v>3100</v>
      </c>
      <c r="P43" s="342">
        <v>3100</v>
      </c>
      <c r="Q43" s="132">
        <v>3100</v>
      </c>
      <c r="R43" s="342">
        <v>2900</v>
      </c>
      <c r="S43" s="342">
        <v>2800</v>
      </c>
      <c r="T43" s="342">
        <v>2900</v>
      </c>
      <c r="U43" s="342">
        <v>2900</v>
      </c>
      <c r="V43" s="132">
        <f>U43</f>
        <v>2900</v>
      </c>
    </row>
    <row r="44" spans="1:22" ht="17.25" customHeight="1">
      <c r="A44" s="8"/>
      <c r="B44" s="32" t="s">
        <v>30</v>
      </c>
      <c r="C44" s="159">
        <v>600</v>
      </c>
      <c r="D44" s="159">
        <v>600</v>
      </c>
      <c r="E44" s="159">
        <v>700</v>
      </c>
      <c r="F44" s="159">
        <v>700</v>
      </c>
      <c r="G44" s="63">
        <f>F44</f>
        <v>700</v>
      </c>
      <c r="H44" s="159">
        <v>700</v>
      </c>
      <c r="I44" s="159">
        <v>700</v>
      </c>
      <c r="J44" s="159">
        <v>700</v>
      </c>
      <c r="K44" s="159">
        <v>700</v>
      </c>
      <c r="L44" s="63">
        <f>+K44</f>
        <v>700</v>
      </c>
      <c r="M44" s="159">
        <v>700</v>
      </c>
      <c r="N44" s="159">
        <v>700</v>
      </c>
      <c r="O44" s="159">
        <v>800</v>
      </c>
      <c r="P44" s="159">
        <v>800</v>
      </c>
      <c r="Q44" s="63">
        <v>800</v>
      </c>
      <c r="R44" s="159">
        <v>800</v>
      </c>
      <c r="S44" s="159">
        <v>900</v>
      </c>
      <c r="T44" s="159">
        <v>900</v>
      </c>
      <c r="U44" s="159">
        <v>900</v>
      </c>
      <c r="V44" s="63">
        <f>U44</f>
        <v>900</v>
      </c>
    </row>
    <row r="45" spans="1:22" ht="17.25" customHeight="1" thickBot="1">
      <c r="A45" s="8"/>
      <c r="B45" s="31" t="s">
        <v>67</v>
      </c>
      <c r="C45" s="115">
        <f>SUM(C41:C44)</f>
        <v>45300</v>
      </c>
      <c r="D45" s="115">
        <f>SUM(D41:D44)</f>
        <v>45600</v>
      </c>
      <c r="E45" s="115">
        <f>SUM(E41:E44)</f>
        <v>47200</v>
      </c>
      <c r="F45" s="115">
        <f>SUM(F41:F44)</f>
        <v>48100</v>
      </c>
      <c r="G45" s="49">
        <f>F45</f>
        <v>48100</v>
      </c>
      <c r="H45" s="115">
        <f aca="true" t="shared" si="21" ref="H45:N45">SUM(H41:H44)</f>
        <v>48700</v>
      </c>
      <c r="I45" s="115">
        <f t="shared" si="21"/>
        <v>49000</v>
      </c>
      <c r="J45" s="115">
        <f t="shared" si="21"/>
        <v>50300</v>
      </c>
      <c r="K45" s="115">
        <f t="shared" si="21"/>
        <v>47800</v>
      </c>
      <c r="L45" s="115">
        <f t="shared" si="21"/>
        <v>47800</v>
      </c>
      <c r="M45" s="115">
        <f t="shared" si="21"/>
        <v>46700</v>
      </c>
      <c r="N45" s="115">
        <f t="shared" si="21"/>
        <v>46700</v>
      </c>
      <c r="O45" s="115">
        <f aca="true" t="shared" si="22" ref="O45:T45">SUM(O41:O44)</f>
        <v>47400</v>
      </c>
      <c r="P45" s="115">
        <f t="shared" si="22"/>
        <v>47600</v>
      </c>
      <c r="Q45" s="115">
        <f t="shared" si="22"/>
        <v>47600</v>
      </c>
      <c r="R45" s="115">
        <f t="shared" si="22"/>
        <v>48300</v>
      </c>
      <c r="S45" s="115">
        <f t="shared" si="22"/>
        <v>49200</v>
      </c>
      <c r="T45" s="115">
        <f t="shared" si="22"/>
        <v>50500</v>
      </c>
      <c r="U45" s="115">
        <f>SUM(U41:U44)</f>
        <v>50100</v>
      </c>
      <c r="V45" s="115">
        <f>SUM(V41:V44)</f>
        <v>50100</v>
      </c>
    </row>
    <row r="46" spans="1:22" ht="17.25" customHeight="1">
      <c r="A46" s="8"/>
      <c r="B46" s="3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17.25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17.25" customHeight="1">
      <c r="A48" s="8"/>
      <c r="B48" s="3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7.25" customHeight="1">
      <c r="A49" s="333" t="str">
        <f>+'Credit Suisse'!A78</f>
        <v>1)</v>
      </c>
      <c r="B49" s="207" t="str">
        <f>+'Credit Suisse'!B78</f>
        <v>Based on amounts attributable to shareholders.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17.25" customHeight="1">
      <c r="A50" s="333" t="s">
        <v>122</v>
      </c>
      <c r="B50" s="22" t="s">
        <v>213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ht="11.25" customHeight="1"/>
    <row r="53" spans="4:21" ht="17.25" customHeight="1">
      <c r="D53" s="217"/>
      <c r="E53" s="217"/>
      <c r="F53" s="217"/>
      <c r="H53" s="217"/>
      <c r="I53" s="217"/>
      <c r="J53" s="217"/>
      <c r="K53" s="217"/>
      <c r="P53" s="217"/>
      <c r="U53" s="217"/>
    </row>
    <row r="54" spans="4:21" ht="17.25" customHeight="1">
      <c r="D54" s="217"/>
      <c r="E54" s="217"/>
      <c r="F54" s="217"/>
      <c r="H54" s="217"/>
      <c r="I54" s="217"/>
      <c r="J54" s="217"/>
      <c r="K54" s="217"/>
      <c r="P54" s="217"/>
      <c r="U54" s="217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25" width="5.140625" style="1" customWidth="1"/>
    <col min="26" max="16384" width="1.7109375" style="1" customWidth="1"/>
  </cols>
  <sheetData>
    <row r="1" spans="1:22" s="4" customFormat="1" ht="21.75" customHeight="1">
      <c r="A1" s="2"/>
      <c r="B1" s="410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6" s="4" customFormat="1" ht="27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  <c r="W2" s="1"/>
      <c r="X2" s="1"/>
      <c r="Y2" s="1"/>
      <c r="Z2" s="1"/>
    </row>
    <row r="3" spans="1:26" s="9" customFormat="1" ht="15.75" customHeight="1">
      <c r="A3" s="8"/>
      <c r="B3" s="8"/>
      <c r="C3" s="209" t="s">
        <v>115</v>
      </c>
      <c r="D3" s="209" t="s">
        <v>115</v>
      </c>
      <c r="E3" s="209" t="s">
        <v>115</v>
      </c>
      <c r="F3" s="209" t="s">
        <v>115</v>
      </c>
      <c r="G3" s="20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"/>
      <c r="X3" s="1"/>
      <c r="Y3" s="1"/>
      <c r="Z3" s="1"/>
    </row>
    <row r="4" spans="1:22" ht="16.5" thickBot="1">
      <c r="A4" s="8"/>
      <c r="B4" s="10" t="s">
        <v>93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7.25" customHeight="1">
      <c r="A6" s="8"/>
      <c r="B6" s="14" t="s">
        <v>94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</row>
    <row r="7" spans="1:22" s="21" customFormat="1" ht="17.25" customHeight="1">
      <c r="A7" s="8"/>
      <c r="B7" s="15" t="s">
        <v>79</v>
      </c>
      <c r="C7" s="206">
        <v>2610</v>
      </c>
      <c r="D7" s="206">
        <v>2575</v>
      </c>
      <c r="E7" s="206">
        <v>2446</v>
      </c>
      <c r="F7" s="206">
        <v>2674</v>
      </c>
      <c r="G7" s="16">
        <v>10396</v>
      </c>
      <c r="H7" s="206">
        <v>2564</v>
      </c>
      <c r="I7" s="206">
        <v>2492</v>
      </c>
      <c r="J7" s="206">
        <v>2623</v>
      </c>
      <c r="K7" s="206">
        <v>2417</v>
      </c>
      <c r="L7" s="55">
        <f>SUM(H7:K7)</f>
        <v>10096</v>
      </c>
      <c r="M7" s="206">
        <v>2314</v>
      </c>
      <c r="N7" s="206">
        <v>2275</v>
      </c>
      <c r="O7" s="206">
        <v>2145</v>
      </c>
      <c r="P7" s="206">
        <v>2066</v>
      </c>
      <c r="Q7" s="55">
        <f>SUM(M7:P7)</f>
        <v>8800</v>
      </c>
      <c r="R7" s="206">
        <v>2146</v>
      </c>
      <c r="S7" s="206">
        <v>2234</v>
      </c>
      <c r="T7" s="206">
        <v>2006</v>
      </c>
      <c r="U7" s="405">
        <v>2030</v>
      </c>
      <c r="V7" s="55">
        <f>SUM(R7:U7)</f>
        <v>8416</v>
      </c>
    </row>
    <row r="8" spans="1:22" s="21" customFormat="1" ht="17.25" customHeight="1">
      <c r="A8" s="8"/>
      <c r="B8" s="18" t="s">
        <v>81</v>
      </c>
      <c r="C8" s="206">
        <v>3208</v>
      </c>
      <c r="D8" s="206">
        <v>3360</v>
      </c>
      <c r="E8" s="206">
        <v>1964</v>
      </c>
      <c r="F8" s="206">
        <v>2389</v>
      </c>
      <c r="G8" s="19">
        <v>10822</v>
      </c>
      <c r="H8" s="206">
        <v>1009</v>
      </c>
      <c r="I8" s="206">
        <v>996</v>
      </c>
      <c r="J8" s="206">
        <v>323</v>
      </c>
      <c r="K8" s="206">
        <v>-2190</v>
      </c>
      <c r="L8" s="57">
        <f>SUM(H8:K8)</f>
        <v>138</v>
      </c>
      <c r="M8" s="206">
        <v>2303</v>
      </c>
      <c r="N8" s="206">
        <v>2689</v>
      </c>
      <c r="O8" s="206">
        <v>2447</v>
      </c>
      <c r="P8" s="206">
        <v>1570</v>
      </c>
      <c r="Q8" s="57">
        <f>SUM(M8:P8)</f>
        <v>9009</v>
      </c>
      <c r="R8" s="206">
        <v>2289</v>
      </c>
      <c r="S8" s="206">
        <v>1903</v>
      </c>
      <c r="T8" s="206">
        <v>1446</v>
      </c>
      <c r="U8" s="405">
        <v>1507</v>
      </c>
      <c r="V8" s="57">
        <f>SUM(R8:U8)</f>
        <v>7145</v>
      </c>
    </row>
    <row r="9" spans="1:22" s="21" customFormat="1" ht="17.25" customHeight="1">
      <c r="A9" s="8"/>
      <c r="B9" s="18" t="s">
        <v>224</v>
      </c>
      <c r="C9" s="206">
        <v>3918</v>
      </c>
      <c r="D9" s="206">
        <v>4326</v>
      </c>
      <c r="E9" s="206">
        <v>726</v>
      </c>
      <c r="F9" s="206">
        <v>440</v>
      </c>
      <c r="G9" s="19">
        <v>9408</v>
      </c>
      <c r="H9" s="206">
        <v>-1322</v>
      </c>
      <c r="I9" s="206">
        <v>3643</v>
      </c>
      <c r="J9" s="206">
        <v>-255</v>
      </c>
      <c r="K9" s="206">
        <v>-1406</v>
      </c>
      <c r="L9" s="57">
        <f>SUM(H9:K9)</f>
        <v>660</v>
      </c>
      <c r="M9" s="206">
        <v>3821</v>
      </c>
      <c r="N9" s="206">
        <v>3358</v>
      </c>
      <c r="O9" s="206">
        <v>3299</v>
      </c>
      <c r="P9" s="206">
        <v>2316</v>
      </c>
      <c r="Q9" s="57">
        <f>SUM(M9:P9)</f>
        <v>12794</v>
      </c>
      <c r="R9" s="206">
        <v>3520</v>
      </c>
      <c r="S9" s="206">
        <v>2740</v>
      </c>
      <c r="T9" s="206">
        <v>2610</v>
      </c>
      <c r="U9" s="405">
        <v>2688</v>
      </c>
      <c r="V9" s="57">
        <f>SUM(R9:U9)</f>
        <v>11558</v>
      </c>
    </row>
    <row r="10" spans="1:22" s="21" customFormat="1" ht="17.25" customHeight="1">
      <c r="A10" s="8"/>
      <c r="B10" s="18" t="s">
        <v>90</v>
      </c>
      <c r="C10" s="206">
        <v>839</v>
      </c>
      <c r="D10" s="206">
        <v>1332</v>
      </c>
      <c r="E10" s="206">
        <v>760</v>
      </c>
      <c r="F10" s="206">
        <v>929</v>
      </c>
      <c r="G10" s="19">
        <v>3870</v>
      </c>
      <c r="H10" s="206">
        <v>555</v>
      </c>
      <c r="I10" s="206">
        <v>499</v>
      </c>
      <c r="J10" s="206">
        <v>276</v>
      </c>
      <c r="K10" s="206">
        <v>-656</v>
      </c>
      <c r="L10" s="57">
        <f>SUM(H10:K10)</f>
        <v>674</v>
      </c>
      <c r="M10" s="206">
        <v>888</v>
      </c>
      <c r="N10" s="206">
        <v>1074</v>
      </c>
      <c r="O10" s="206">
        <v>753</v>
      </c>
      <c r="P10" s="206">
        <v>723</v>
      </c>
      <c r="Q10" s="57">
        <f>SUM(M10:P10)</f>
        <v>3438</v>
      </c>
      <c r="R10" s="206">
        <v>792</v>
      </c>
      <c r="S10" s="206">
        <v>715</v>
      </c>
      <c r="T10" s="206">
        <v>767</v>
      </c>
      <c r="U10" s="405">
        <v>784</v>
      </c>
      <c r="V10" s="57">
        <f>SUM(R10:U10)</f>
        <v>3058</v>
      </c>
    </row>
    <row r="11" spans="1:22" s="21" customFormat="1" ht="17.25" customHeight="1" thickBot="1">
      <c r="A11" s="8"/>
      <c r="B11" s="18" t="s">
        <v>30</v>
      </c>
      <c r="C11" s="57">
        <f>+'Corporate Center'!C7</f>
        <v>-33</v>
      </c>
      <c r="D11" s="57">
        <f>+'Corporate Center'!D7</f>
        <v>-2</v>
      </c>
      <c r="E11" s="57">
        <f>+'Corporate Center'!E7</f>
        <v>52</v>
      </c>
      <c r="F11" s="57">
        <f>+'Corporate Center'!F7</f>
        <v>26</v>
      </c>
      <c r="G11" s="57">
        <f>+'Corporate Center'!G7</f>
        <v>43</v>
      </c>
      <c r="H11" s="57">
        <f>+'Corporate Center'!H7</f>
        <v>120</v>
      </c>
      <c r="I11" s="57">
        <f>+'Corporate Center'!I7</f>
        <v>113</v>
      </c>
      <c r="J11" s="57">
        <f>+'Corporate Center'!J7</f>
        <v>56</v>
      </c>
      <c r="K11" s="57">
        <f>+'Corporate Center'!K7</f>
        <v>5</v>
      </c>
      <c r="L11" s="57">
        <f>+'Corporate Center'!L7</f>
        <v>294</v>
      </c>
      <c r="M11" s="57">
        <f>+'Corporate Center'!M7</f>
        <v>231</v>
      </c>
      <c r="N11" s="57">
        <f>+'Corporate Center'!N7</f>
        <v>-786</v>
      </c>
      <c r="O11" s="57">
        <f>+'Corporate Center'!O7</f>
        <v>273</v>
      </c>
      <c r="P11" s="57">
        <f>+'Corporate Center'!P7</f>
        <v>-142</v>
      </c>
      <c r="Q11" s="57">
        <f>+'Corporate Center'!Q7</f>
        <v>-424</v>
      </c>
      <c r="R11" s="57">
        <f>+'Corporate Center'!R7</f>
        <v>214</v>
      </c>
      <c r="S11" s="57">
        <f>+'Corporate Center'!S7</f>
        <v>828</v>
      </c>
      <c r="T11" s="57">
        <v>-545</v>
      </c>
      <c r="U11" s="57">
        <v>-49</v>
      </c>
      <c r="V11" s="57">
        <f>+'Corporate Center'!V7</f>
        <v>448</v>
      </c>
    </row>
    <row r="12" spans="1:22" ht="17.25" customHeight="1" thickBot="1">
      <c r="A12" s="8"/>
      <c r="B12" s="26" t="s">
        <v>95</v>
      </c>
      <c r="C12" s="50">
        <f>IF(SUM(C7:C11)='Core Results'!C11,SUM(C7:C11),"Error")</f>
        <v>10542</v>
      </c>
      <c r="D12" s="50">
        <f>IF(SUM(D7:D11)='Core Results'!D11,SUM(D7:D11),"Error")</f>
        <v>11591</v>
      </c>
      <c r="E12" s="50">
        <f>IF(SUM(E7:E11)='Core Results'!E11,SUM(E7:E11),"Error")</f>
        <v>5948</v>
      </c>
      <c r="F12" s="50">
        <f>IF(SUM(F7:F11)='Core Results'!F11,SUM(F7:F11),"Error")</f>
        <v>6458</v>
      </c>
      <c r="G12" s="50">
        <f>IF(SUM(C12+D12+E12+F12)='Core Results'!G11,SUM(C12+D12+E12+F12),"Error")</f>
        <v>34539</v>
      </c>
      <c r="H12" s="50">
        <f>IF(SUM(H7:H11)='Core Results'!H11,SUM(H7:H11),"Error")</f>
        <v>2926</v>
      </c>
      <c r="I12" s="50">
        <f>IF(SUM(I7:I11)='Core Results'!I11,SUM(I7:I11),"Error")</f>
        <v>7743</v>
      </c>
      <c r="J12" s="50">
        <f>IF(SUM(J7:J11)='Core Results'!J11,SUM(J7:J11),"Error")</f>
        <v>3023</v>
      </c>
      <c r="K12" s="50">
        <f>IF(SUM(K7:K11)='Core Results'!K11,SUM(K7:K11),"Error")</f>
        <v>-1830</v>
      </c>
      <c r="L12" s="50">
        <f>IF(SUM(H12+I12+J12+K12)='Core Results'!L11,SUM(H12+I12+J12+K12),"Error")</f>
        <v>11862</v>
      </c>
      <c r="M12" s="50">
        <f>IF(SUM(M7:M11)='Core Results'!M11,SUM(M7:M11),"Error")</f>
        <v>9557</v>
      </c>
      <c r="N12" s="50">
        <f>IF(SUM(N7:N11)='Core Results'!N11,SUM(N7:N11),"Error")</f>
        <v>8610</v>
      </c>
      <c r="O12" s="50">
        <f>IF(SUM(O7:O11)='Core Results'!O11,SUM(O7:O11),"Error")</f>
        <v>8917</v>
      </c>
      <c r="P12" s="50">
        <f>IF(SUM(P7:P11)='Core Results'!P11,SUM(P7:P11),"Error")</f>
        <v>6533</v>
      </c>
      <c r="Q12" s="50">
        <f>IF(SUM(M12+N12+O12+P12)='Core Results'!Q11,SUM(M12+N12+O12+P12),"Error")</f>
        <v>33617</v>
      </c>
      <c r="R12" s="50">
        <f>IF(SUM(R7:R11)='Core Results'!R11,SUM(R7:R11),"Error")</f>
        <v>8961</v>
      </c>
      <c r="S12" s="50">
        <f>IF(SUM(S7:S11)='Core Results'!S11,SUM(S7:S11),"Error")</f>
        <v>8420</v>
      </c>
      <c r="T12" s="50">
        <f>IF(SUM(T7:T11)='Core Results'!T11,SUM(T7:T11),"Error")</f>
        <v>6284</v>
      </c>
      <c r="U12" s="50">
        <f>IF(SUM(U7:U11)='Core Results'!U11,SUM(U7:U11),"Error")</f>
        <v>6960</v>
      </c>
      <c r="V12" s="50">
        <f>IF(SUM(R12+S12+T12+U12)='Core Results'!V11,SUM(R12+S12+T12+U12),"Error")</f>
        <v>30625</v>
      </c>
    </row>
    <row r="13" spans="1:22" ht="17.25" customHeight="1">
      <c r="A13" s="8"/>
      <c r="B13" s="12"/>
      <c r="C13" s="17"/>
      <c r="D13" s="17"/>
      <c r="E13" s="10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7.25" customHeight="1">
      <c r="A14" s="8"/>
      <c r="B14" s="14" t="s">
        <v>177</v>
      </c>
      <c r="C14" s="17"/>
      <c r="D14" s="17"/>
      <c r="E14" s="17"/>
      <c r="F14" s="17"/>
      <c r="G14" s="17"/>
      <c r="H14" s="197"/>
      <c r="I14" s="197"/>
      <c r="J14" s="197"/>
      <c r="K14" s="197"/>
      <c r="L14" s="17"/>
      <c r="M14" s="197"/>
      <c r="N14" s="197"/>
      <c r="O14" s="197"/>
      <c r="P14" s="197"/>
      <c r="Q14" s="17"/>
      <c r="R14" s="197"/>
      <c r="S14" s="197"/>
      <c r="T14" s="197"/>
      <c r="U14" s="197"/>
      <c r="V14" s="17"/>
    </row>
    <row r="15" spans="1:22" s="21" customFormat="1" ht="17.25" customHeight="1">
      <c r="A15" s="8"/>
      <c r="B15" s="15" t="s">
        <v>79</v>
      </c>
      <c r="C15" s="142">
        <v>1247</v>
      </c>
      <c r="D15" s="142">
        <v>1192</v>
      </c>
      <c r="E15" s="142">
        <v>1018</v>
      </c>
      <c r="F15" s="142">
        <v>1223</v>
      </c>
      <c r="G15" s="16">
        <v>4746</v>
      </c>
      <c r="H15" s="206">
        <v>1218</v>
      </c>
      <c r="I15" s="206">
        <v>1052</v>
      </c>
      <c r="J15" s="206">
        <v>1213</v>
      </c>
      <c r="K15" s="206">
        <v>943</v>
      </c>
      <c r="L15" s="56">
        <f>SUM(H15:K15)</f>
        <v>4426</v>
      </c>
      <c r="M15" s="206">
        <v>952</v>
      </c>
      <c r="N15" s="206">
        <v>831</v>
      </c>
      <c r="O15" s="206">
        <v>728</v>
      </c>
      <c r="P15" s="206">
        <v>784</v>
      </c>
      <c r="Q15" s="56">
        <f>SUM(M15:P15)</f>
        <v>3295</v>
      </c>
      <c r="R15" s="206">
        <v>759</v>
      </c>
      <c r="S15" s="206">
        <v>819</v>
      </c>
      <c r="T15" s="206">
        <v>682</v>
      </c>
      <c r="U15" s="405">
        <v>653</v>
      </c>
      <c r="V15" s="56">
        <f>SUM(R15:U15)</f>
        <v>2913</v>
      </c>
    </row>
    <row r="16" spans="1:22" s="21" customFormat="1" ht="17.25" customHeight="1">
      <c r="A16" s="8"/>
      <c r="B16" s="18" t="s">
        <v>81</v>
      </c>
      <c r="C16" s="143">
        <v>1041</v>
      </c>
      <c r="D16" s="143">
        <v>1009</v>
      </c>
      <c r="E16" s="143">
        <v>506</v>
      </c>
      <c r="F16" s="143">
        <v>599</v>
      </c>
      <c r="G16" s="19">
        <v>3092</v>
      </c>
      <c r="H16" s="206">
        <v>-541</v>
      </c>
      <c r="I16" s="206">
        <v>-1124</v>
      </c>
      <c r="J16" s="206">
        <v>-1240</v>
      </c>
      <c r="K16" s="206">
        <v>-3737</v>
      </c>
      <c r="L16" s="57">
        <f>SUM(H16:K16)</f>
        <v>-6642</v>
      </c>
      <c r="M16" s="206">
        <v>491</v>
      </c>
      <c r="N16" s="206">
        <v>667</v>
      </c>
      <c r="O16" s="206">
        <v>783</v>
      </c>
      <c r="P16" s="206">
        <v>205</v>
      </c>
      <c r="Q16" s="57">
        <f>SUM(M16:P16)</f>
        <v>2146</v>
      </c>
      <c r="R16" s="206">
        <v>571</v>
      </c>
      <c r="S16" s="206">
        <v>178</v>
      </c>
      <c r="T16" s="206">
        <v>-113</v>
      </c>
      <c r="U16" s="405">
        <v>-219</v>
      </c>
      <c r="V16" s="57">
        <f>SUM(R16:U16)</f>
        <v>417</v>
      </c>
    </row>
    <row r="17" spans="1:22" s="21" customFormat="1" ht="17.25" customHeight="1">
      <c r="A17" s="8"/>
      <c r="B17" s="18" t="s">
        <v>224</v>
      </c>
      <c r="C17" s="143">
        <v>1160</v>
      </c>
      <c r="D17" s="143">
        <v>1381</v>
      </c>
      <c r="E17" s="143">
        <v>-511</v>
      </c>
      <c r="F17" s="143">
        <v>-1891</v>
      </c>
      <c r="G17" s="19">
        <v>127</v>
      </c>
      <c r="H17" s="206">
        <v>-3363</v>
      </c>
      <c r="I17" s="206">
        <v>1910</v>
      </c>
      <c r="J17" s="206">
        <v>-2167</v>
      </c>
      <c r="K17" s="206">
        <v>-3303</v>
      </c>
      <c r="L17" s="57">
        <f>SUM(H17:K17)</f>
        <v>-6923</v>
      </c>
      <c r="M17" s="206">
        <v>1352</v>
      </c>
      <c r="N17" s="206">
        <v>748</v>
      </c>
      <c r="O17" s="206">
        <v>1230</v>
      </c>
      <c r="P17" s="206">
        <v>932</v>
      </c>
      <c r="Q17" s="57">
        <f>SUM(M17:P17)</f>
        <v>4262</v>
      </c>
      <c r="R17" s="206">
        <v>1405</v>
      </c>
      <c r="S17" s="206">
        <v>659</v>
      </c>
      <c r="T17" s="206">
        <v>660</v>
      </c>
      <c r="U17" s="405">
        <v>1038</v>
      </c>
      <c r="V17" s="57">
        <f>SUM(R17:U17)</f>
        <v>3762</v>
      </c>
    </row>
    <row r="18" spans="1:22" s="21" customFormat="1" ht="17.25" customHeight="1">
      <c r="A18" s="8"/>
      <c r="B18" s="18" t="s">
        <v>90</v>
      </c>
      <c r="C18" s="143">
        <v>189</v>
      </c>
      <c r="D18" s="143">
        <v>561</v>
      </c>
      <c r="E18" s="143">
        <v>312</v>
      </c>
      <c r="F18" s="143">
        <v>296</v>
      </c>
      <c r="G18" s="19">
        <v>1367</v>
      </c>
      <c r="H18" s="206">
        <v>43</v>
      </c>
      <c r="I18" s="206">
        <v>-190</v>
      </c>
      <c r="J18" s="206">
        <v>-339</v>
      </c>
      <c r="K18" s="206">
        <v>-1502</v>
      </c>
      <c r="L18" s="57">
        <f>SUM(H18:K18)</f>
        <v>-1988</v>
      </c>
      <c r="M18" s="206">
        <v>121</v>
      </c>
      <c r="N18" s="206">
        <v>399</v>
      </c>
      <c r="O18" s="206">
        <v>183</v>
      </c>
      <c r="P18" s="206">
        <v>125</v>
      </c>
      <c r="Q18" s="57">
        <f>SUM(M18:P18)</f>
        <v>828</v>
      </c>
      <c r="R18" s="206">
        <v>117</v>
      </c>
      <c r="S18" s="206">
        <v>24</v>
      </c>
      <c r="T18" s="206">
        <v>137</v>
      </c>
      <c r="U18" s="405">
        <v>90</v>
      </c>
      <c r="V18" s="57">
        <f>SUM(R18:U18)</f>
        <v>368</v>
      </c>
    </row>
    <row r="19" spans="1:22" s="21" customFormat="1" ht="17.25" customHeight="1" thickBot="1">
      <c r="A19" s="8"/>
      <c r="B19" s="18" t="s">
        <v>30</v>
      </c>
      <c r="C19" s="57">
        <f>+'Corporate Center'!C14</f>
        <v>-89</v>
      </c>
      <c r="D19" s="57">
        <f>+'Corporate Center'!D14</f>
        <v>-57</v>
      </c>
      <c r="E19" s="57">
        <f>+'Corporate Center'!E14</f>
        <v>-8</v>
      </c>
      <c r="F19" s="57">
        <f>+'Corporate Center'!F14</f>
        <v>-38</v>
      </c>
      <c r="G19" s="57">
        <f>+'Corporate Center'!G14</f>
        <v>-192</v>
      </c>
      <c r="H19" s="57">
        <f>+'Corporate Center'!H14</f>
        <v>62</v>
      </c>
      <c r="I19" s="57">
        <f>+'Corporate Center'!I14</f>
        <v>-69</v>
      </c>
      <c r="J19" s="57">
        <f>+'Corporate Center'!J14</f>
        <v>32</v>
      </c>
      <c r="K19" s="57">
        <f>+'Corporate Center'!K14</f>
        <v>-1061</v>
      </c>
      <c r="L19" s="57">
        <f>+'Corporate Center'!L14</f>
        <v>-1036</v>
      </c>
      <c r="M19" s="57">
        <f>+'Corporate Center'!M14</f>
        <v>138</v>
      </c>
      <c r="N19" s="57">
        <f>+'Corporate Center'!N14</f>
        <v>-1081</v>
      </c>
      <c r="O19" s="57">
        <f>+'Corporate Center'!O14</f>
        <v>-304</v>
      </c>
      <c r="P19" s="57">
        <f>+'Corporate Center'!P14</f>
        <v>-701</v>
      </c>
      <c r="Q19" s="57">
        <f>+'Corporate Center'!Q14</f>
        <v>-1948</v>
      </c>
      <c r="R19" s="57">
        <f>+'Corporate Center'!R14</f>
        <v>82</v>
      </c>
      <c r="S19" s="57">
        <f>+'Corporate Center'!S14</f>
        <v>126</v>
      </c>
      <c r="T19" s="57">
        <v>-613</v>
      </c>
      <c r="U19" s="57">
        <v>-255</v>
      </c>
      <c r="V19" s="57">
        <f>+'Corporate Center'!V14</f>
        <v>-660</v>
      </c>
    </row>
    <row r="20" spans="1:22" ht="28.5" customHeight="1" thickBot="1">
      <c r="A20" s="8"/>
      <c r="B20" s="172" t="s">
        <v>102</v>
      </c>
      <c r="C20" s="50">
        <f>IF(SUM(C15:C19)='Core Results'!C18,SUM(C15:C19),"Error")</f>
        <v>3548</v>
      </c>
      <c r="D20" s="50">
        <f>IF(SUM(D15:D19)='Core Results'!D18,SUM(D15:D19),"Error")</f>
        <v>4086</v>
      </c>
      <c r="E20" s="50">
        <f>IF(SUM(E15:E19)='Core Results'!E18,SUM(E15:E19),"Error")</f>
        <v>1317</v>
      </c>
      <c r="F20" s="50">
        <f>IF(SUM(F15:F19)='Core Results'!F18,SUM(F15:F19),"Error")</f>
        <v>189</v>
      </c>
      <c r="G20" s="50">
        <f>IF(SUM(C20+D20+E20+F20)='Core Results'!G18,SUM(C20+D20+E20+F20),"Error")</f>
        <v>9140</v>
      </c>
      <c r="H20" s="50">
        <f>IF(SUM(H15:H19)='Core Results'!H18,SUM(H15:H19),"Error")</f>
        <v>-2581</v>
      </c>
      <c r="I20" s="50">
        <f>IF(SUM(I15:I19)='Core Results'!I18,SUM(I15:I19),"Error")</f>
        <v>1579</v>
      </c>
      <c r="J20" s="50">
        <f>IF(SUM(J15:J19)='Core Results'!J18,SUM(J15:J19),"Error")</f>
        <v>-2501</v>
      </c>
      <c r="K20" s="50">
        <f>IF(SUM(K15:K19)='Core Results'!K18,SUM(K15:K19),"Error")</f>
        <v>-8660</v>
      </c>
      <c r="L20" s="50">
        <f>IF(SUM(H20+I20+J20+K20)='Core Results'!L18,SUM(H20+I20+J20+K20),"Error")</f>
        <v>-12163</v>
      </c>
      <c r="M20" s="50">
        <f>IF(SUM(M15:M19)='Core Results'!M18,SUM(M15:M19),"Error")</f>
        <v>3054</v>
      </c>
      <c r="N20" s="50">
        <f>IF(SUM(N15:N19)='Core Results'!N18,SUM(N15:N19),"Error")</f>
        <v>1564</v>
      </c>
      <c r="O20" s="50">
        <f>IF(SUM(O15:O19)='Core Results'!O18,SUM(O15:O19),"Error")</f>
        <v>2620</v>
      </c>
      <c r="P20" s="50">
        <f>IF(SUM(P15:P19)='Core Results'!P18,SUM(P15:P19),"Error")</f>
        <v>1345</v>
      </c>
      <c r="Q20" s="50">
        <f>IF(SUM(M20+N20+O20+P20)='Core Results'!Q18,SUM(M20+N20+O20+P20),"Error")</f>
        <v>8583</v>
      </c>
      <c r="R20" s="50">
        <f>IF(SUM(R15:R19)='Core Results'!R18,SUM(R15:R19),"Error")</f>
        <v>2934</v>
      </c>
      <c r="S20" s="50">
        <f>IF(SUM(S15:S19)='Core Results'!S18,SUM(S15:S19),"Error")</f>
        <v>1806</v>
      </c>
      <c r="T20" s="50">
        <f>IF(SUM(T15:T19)='Core Results'!T18,SUM(T15:T19),"Error")</f>
        <v>753</v>
      </c>
      <c r="U20" s="50">
        <f>IF(SUM(U15:U19)='Core Results'!U18,SUM(U15:U19),"Error")</f>
        <v>1307</v>
      </c>
      <c r="V20" s="50">
        <f>IF(SUM(R20+S20+T20+U20)='Core Results'!V18,SUM(R20+S20+T20+U20),"Error")</f>
        <v>6800</v>
      </c>
    </row>
    <row r="21" spans="1:22" ht="17.25" customHeight="1">
      <c r="A21" s="8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7.25" customHeigh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7.25" customHeight="1">
      <c r="A23" s="8"/>
      <c r="B23" s="3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21" customFormat="1" ht="17.25" customHeight="1">
      <c r="A24" s="333" t="s">
        <v>115</v>
      </c>
      <c r="B24" s="22" t="s">
        <v>203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V12 C20:V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8" s="4" customFormat="1" ht="21.75" customHeight="1">
      <c r="A1" s="2"/>
      <c r="B1" s="408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21.75" customHeight="1">
      <c r="A2" s="5"/>
      <c r="B2" s="409"/>
      <c r="C2" s="7">
        <v>2007</v>
      </c>
      <c r="D2" s="6" t="s">
        <v>77</v>
      </c>
      <c r="E2" s="6" t="s">
        <v>99</v>
      </c>
      <c r="F2" s="6" t="s">
        <v>100</v>
      </c>
      <c r="G2" s="6" t="s">
        <v>101</v>
      </c>
      <c r="H2" s="7">
        <v>2008</v>
      </c>
      <c r="I2" s="6" t="s">
        <v>117</v>
      </c>
      <c r="J2" s="6" t="s">
        <v>131</v>
      </c>
      <c r="K2" s="6" t="s">
        <v>166</v>
      </c>
      <c r="L2" s="6" t="s">
        <v>185</v>
      </c>
      <c r="M2" s="7">
        <v>2009</v>
      </c>
      <c r="N2" s="6" t="s">
        <v>188</v>
      </c>
      <c r="O2" s="6" t="s">
        <v>218</v>
      </c>
      <c r="P2" s="6" t="s">
        <v>222</v>
      </c>
      <c r="Q2" s="6" t="s">
        <v>223</v>
      </c>
      <c r="R2" s="7">
        <v>2010</v>
      </c>
    </row>
    <row r="3" spans="1:18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21" customFormat="1" ht="17.25" customHeight="1" thickTop="1">
      <c r="A5" s="8"/>
      <c r="B5" s="38"/>
      <c r="C5" s="54"/>
      <c r="D5" s="54"/>
      <c r="E5" s="54"/>
      <c r="F5" s="186"/>
      <c r="G5" s="186"/>
      <c r="H5" s="186"/>
      <c r="I5" s="54"/>
      <c r="J5" s="54"/>
      <c r="K5" s="54"/>
      <c r="L5" s="186"/>
      <c r="M5" s="186"/>
      <c r="N5" s="54"/>
      <c r="O5" s="54"/>
      <c r="P5" s="54"/>
      <c r="Q5" s="186"/>
      <c r="R5" s="186"/>
    </row>
    <row r="6" spans="1:18" ht="17.25" customHeight="1">
      <c r="A6" s="8"/>
      <c r="B6" s="14" t="s">
        <v>118</v>
      </c>
      <c r="C6" s="17"/>
      <c r="D6" s="17"/>
      <c r="E6" s="17"/>
      <c r="F6" s="187"/>
      <c r="G6" s="187"/>
      <c r="H6" s="187"/>
      <c r="I6" s="17"/>
      <c r="J6" s="17"/>
      <c r="K6" s="17"/>
      <c r="L6" s="187"/>
      <c r="M6" s="187"/>
      <c r="N6" s="17"/>
      <c r="O6" s="17"/>
      <c r="P6" s="17"/>
      <c r="Q6" s="187"/>
      <c r="R6" s="187"/>
    </row>
    <row r="7" spans="1:18" ht="17.25" customHeight="1" thickBot="1">
      <c r="A7" s="8"/>
      <c r="B7" s="31" t="s">
        <v>16</v>
      </c>
      <c r="C7" s="265">
        <v>13522</v>
      </c>
      <c r="D7" s="265">
        <v>3355</v>
      </c>
      <c r="E7" s="265">
        <v>3265</v>
      </c>
      <c r="F7" s="329">
        <v>3148</v>
      </c>
      <c r="G7" s="329">
        <v>3139</v>
      </c>
      <c r="H7" s="330">
        <f>SUM(D7:G7)</f>
        <v>12907</v>
      </c>
      <c r="I7" s="329">
        <v>2878</v>
      </c>
      <c r="J7" s="329">
        <v>2951</v>
      </c>
      <c r="K7" s="329">
        <v>2833</v>
      </c>
      <c r="L7" s="329">
        <v>3000</v>
      </c>
      <c r="M7" s="330">
        <f>SUM(I7:L7)</f>
        <v>11662</v>
      </c>
      <c r="N7" s="329">
        <v>2900</v>
      </c>
      <c r="O7" s="329">
        <v>2991</v>
      </c>
      <c r="P7" s="329">
        <v>2826</v>
      </c>
      <c r="Q7" s="265">
        <v>2914</v>
      </c>
      <c r="R7" s="267">
        <f>SUM(N7:Q7)</f>
        <v>11631</v>
      </c>
    </row>
    <row r="8" spans="1:18" s="21" customFormat="1" ht="17.25" customHeight="1" thickBot="1">
      <c r="A8" s="8"/>
      <c r="B8" s="31" t="s">
        <v>17</v>
      </c>
      <c r="C8" s="265">
        <v>-59</v>
      </c>
      <c r="D8" s="265">
        <v>-5</v>
      </c>
      <c r="E8" s="265">
        <v>-5</v>
      </c>
      <c r="F8" s="265">
        <v>13</v>
      </c>
      <c r="G8" s="265">
        <v>130</v>
      </c>
      <c r="H8" s="267">
        <f>SUM(D8:G8)</f>
        <v>133</v>
      </c>
      <c r="I8" s="265">
        <v>47</v>
      </c>
      <c r="J8" s="265">
        <v>72</v>
      </c>
      <c r="K8" s="265">
        <v>35</v>
      </c>
      <c r="L8" s="265">
        <v>26</v>
      </c>
      <c r="M8" s="267">
        <f>SUM(I8:L8)</f>
        <v>180</v>
      </c>
      <c r="N8" s="265">
        <v>19</v>
      </c>
      <c r="O8" s="265">
        <v>3</v>
      </c>
      <c r="P8" s="265">
        <v>-8</v>
      </c>
      <c r="Q8" s="265">
        <v>4</v>
      </c>
      <c r="R8" s="267">
        <f>SUM(N8:Q8)</f>
        <v>18</v>
      </c>
    </row>
    <row r="9" spans="1:18" ht="17.25" customHeight="1">
      <c r="A9" s="8"/>
      <c r="B9" s="33" t="s">
        <v>18</v>
      </c>
      <c r="C9" s="235">
        <v>4529</v>
      </c>
      <c r="D9" s="235">
        <v>1161</v>
      </c>
      <c r="E9" s="235">
        <v>1160</v>
      </c>
      <c r="F9" s="293">
        <v>1122</v>
      </c>
      <c r="G9" s="293">
        <v>817</v>
      </c>
      <c r="H9" s="294">
        <f>SUM(D9:G9)</f>
        <v>4260</v>
      </c>
      <c r="I9" s="293">
        <v>1151</v>
      </c>
      <c r="J9" s="293">
        <v>1156</v>
      </c>
      <c r="K9" s="293">
        <v>1131</v>
      </c>
      <c r="L9" s="293">
        <v>1213</v>
      </c>
      <c r="M9" s="294">
        <f>SUM(I9:L9)</f>
        <v>4651</v>
      </c>
      <c r="N9" s="293">
        <v>1183</v>
      </c>
      <c r="O9" s="293">
        <v>1214</v>
      </c>
      <c r="P9" s="293">
        <v>1139</v>
      </c>
      <c r="Q9" s="235">
        <v>1201</v>
      </c>
      <c r="R9" s="401">
        <f>SUM(N9:Q9)</f>
        <v>4737</v>
      </c>
    </row>
    <row r="10" spans="1:18" ht="17.25" customHeight="1">
      <c r="A10" s="8"/>
      <c r="B10" s="27" t="s">
        <v>19</v>
      </c>
      <c r="C10" s="236">
        <v>2670</v>
      </c>
      <c r="D10" s="236">
        <v>666</v>
      </c>
      <c r="E10" s="236">
        <v>698</v>
      </c>
      <c r="F10" s="237">
        <v>1053</v>
      </c>
      <c r="G10" s="237">
        <v>1502</v>
      </c>
      <c r="H10" s="295">
        <f>SUM(D10:G10)</f>
        <v>3919</v>
      </c>
      <c r="I10" s="237">
        <v>543</v>
      </c>
      <c r="J10" s="237">
        <v>633</v>
      </c>
      <c r="K10" s="237">
        <v>643</v>
      </c>
      <c r="L10" s="237">
        <v>761</v>
      </c>
      <c r="M10" s="295">
        <f>SUM(I10:L10)</f>
        <v>2580</v>
      </c>
      <c r="N10" s="237">
        <v>638</v>
      </c>
      <c r="O10" s="237">
        <v>728</v>
      </c>
      <c r="P10" s="237">
        <v>715</v>
      </c>
      <c r="Q10" s="236">
        <v>712</v>
      </c>
      <c r="R10" s="243">
        <f>SUM(N10:Q10)</f>
        <v>2793</v>
      </c>
    </row>
    <row r="11" spans="1:18" s="21" customFormat="1" ht="17.25" customHeight="1">
      <c r="A11" s="8"/>
      <c r="B11" s="32" t="s">
        <v>20</v>
      </c>
      <c r="C11" s="238">
        <v>896</v>
      </c>
      <c r="D11" s="238">
        <v>209</v>
      </c>
      <c r="E11" s="238">
        <v>192</v>
      </c>
      <c r="F11" s="249">
        <v>171</v>
      </c>
      <c r="G11" s="240">
        <v>173</v>
      </c>
      <c r="H11" s="263">
        <f>SUM(D11:G11)</f>
        <v>745</v>
      </c>
      <c r="I11" s="249">
        <v>145</v>
      </c>
      <c r="J11" s="249">
        <v>155</v>
      </c>
      <c r="K11" s="249">
        <v>157</v>
      </c>
      <c r="L11" s="240">
        <v>143</v>
      </c>
      <c r="M11" s="263">
        <f>SUM(I11:L11)</f>
        <v>600</v>
      </c>
      <c r="N11" s="249">
        <v>168</v>
      </c>
      <c r="O11" s="249">
        <v>172</v>
      </c>
      <c r="P11" s="249">
        <v>144</v>
      </c>
      <c r="Q11" s="239">
        <v>173</v>
      </c>
      <c r="R11" s="244">
        <f>SUM(N11:Q11)</f>
        <v>657</v>
      </c>
    </row>
    <row r="12" spans="1:18" s="21" customFormat="1" ht="17.25" customHeight="1">
      <c r="A12" s="8"/>
      <c r="B12" s="33" t="s">
        <v>21</v>
      </c>
      <c r="C12" s="250">
        <f aca="true" t="shared" si="0" ref="C12:P12">+C11+C10</f>
        <v>3566</v>
      </c>
      <c r="D12" s="250">
        <f t="shared" si="0"/>
        <v>875</v>
      </c>
      <c r="E12" s="250">
        <f t="shared" si="0"/>
        <v>890</v>
      </c>
      <c r="F12" s="250">
        <f t="shared" si="0"/>
        <v>1224</v>
      </c>
      <c r="G12" s="250">
        <f t="shared" si="0"/>
        <v>1675</v>
      </c>
      <c r="H12" s="262">
        <f t="shared" si="0"/>
        <v>4664</v>
      </c>
      <c r="I12" s="250">
        <f t="shared" si="0"/>
        <v>688</v>
      </c>
      <c r="J12" s="250">
        <f t="shared" si="0"/>
        <v>788</v>
      </c>
      <c r="K12" s="250">
        <f t="shared" si="0"/>
        <v>800</v>
      </c>
      <c r="L12" s="250">
        <f>+L11+L10</f>
        <v>904</v>
      </c>
      <c r="M12" s="262">
        <f t="shared" si="0"/>
        <v>3180</v>
      </c>
      <c r="N12" s="250">
        <f t="shared" si="0"/>
        <v>806</v>
      </c>
      <c r="O12" s="250">
        <f t="shared" si="0"/>
        <v>900</v>
      </c>
      <c r="P12" s="250">
        <f t="shared" si="0"/>
        <v>859</v>
      </c>
      <c r="Q12" s="250">
        <f>+Q11+Q10</f>
        <v>885</v>
      </c>
      <c r="R12" s="262">
        <f>+R11+R10</f>
        <v>3450</v>
      </c>
    </row>
    <row r="13" spans="1:18" s="21" customFormat="1" ht="17.25" customHeight="1" thickBot="1">
      <c r="A13" s="8"/>
      <c r="B13" s="31" t="s">
        <v>22</v>
      </c>
      <c r="C13" s="234">
        <f>(C9+C12)</f>
        <v>8095</v>
      </c>
      <c r="D13" s="234">
        <f aca="true" t="shared" si="1" ref="D13:P13">(D9+D12)</f>
        <v>2036</v>
      </c>
      <c r="E13" s="234">
        <f t="shared" si="1"/>
        <v>2050</v>
      </c>
      <c r="F13" s="234">
        <f t="shared" si="1"/>
        <v>2346</v>
      </c>
      <c r="G13" s="234">
        <f t="shared" si="1"/>
        <v>2492</v>
      </c>
      <c r="H13" s="234">
        <f t="shared" si="1"/>
        <v>8924</v>
      </c>
      <c r="I13" s="234">
        <f t="shared" si="1"/>
        <v>1839</v>
      </c>
      <c r="J13" s="234">
        <f t="shared" si="1"/>
        <v>1944</v>
      </c>
      <c r="K13" s="234">
        <f t="shared" si="1"/>
        <v>1931</v>
      </c>
      <c r="L13" s="234">
        <f>(L9+L12)</f>
        <v>2117</v>
      </c>
      <c r="M13" s="234">
        <f t="shared" si="1"/>
        <v>7831</v>
      </c>
      <c r="N13" s="234">
        <f t="shared" si="1"/>
        <v>1989</v>
      </c>
      <c r="O13" s="234">
        <f t="shared" si="1"/>
        <v>2114</v>
      </c>
      <c r="P13" s="234">
        <f t="shared" si="1"/>
        <v>1998</v>
      </c>
      <c r="Q13" s="234">
        <f>(Q9+Q12)</f>
        <v>2086</v>
      </c>
      <c r="R13" s="234">
        <f>(R9+R12)</f>
        <v>8187</v>
      </c>
    </row>
    <row r="14" spans="1:18" s="21" customFormat="1" ht="17.25" customHeight="1" thickBot="1">
      <c r="A14" s="8"/>
      <c r="B14" s="48" t="s">
        <v>113</v>
      </c>
      <c r="C14" s="234">
        <f>IF((+C7-C8-C13)=C15+C16,(+C7-C8-C13),"Error")</f>
        <v>5486</v>
      </c>
      <c r="D14" s="234">
        <f aca="true" t="shared" si="2" ref="D14:J14">IF((+D7-D8-D13)=D15+D16,(+D7-D8-D13),"Error")</f>
        <v>1324</v>
      </c>
      <c r="E14" s="234">
        <f t="shared" si="2"/>
        <v>1220</v>
      </c>
      <c r="F14" s="234">
        <f t="shared" si="2"/>
        <v>789</v>
      </c>
      <c r="G14" s="234">
        <f t="shared" si="2"/>
        <v>517</v>
      </c>
      <c r="H14" s="234">
        <f t="shared" si="2"/>
        <v>3850</v>
      </c>
      <c r="I14" s="234">
        <f t="shared" si="2"/>
        <v>992</v>
      </c>
      <c r="J14" s="234">
        <f t="shared" si="2"/>
        <v>935</v>
      </c>
      <c r="K14" s="234">
        <f aca="true" t="shared" si="3" ref="K14:P14">IF((+K7-K8-K13)=K15+K16,(+K7-K8-K13),"Error")</f>
        <v>867</v>
      </c>
      <c r="L14" s="234">
        <f t="shared" si="3"/>
        <v>857</v>
      </c>
      <c r="M14" s="234">
        <f t="shared" si="3"/>
        <v>3651</v>
      </c>
      <c r="N14" s="234">
        <f t="shared" si="3"/>
        <v>892</v>
      </c>
      <c r="O14" s="234">
        <f t="shared" si="3"/>
        <v>874</v>
      </c>
      <c r="P14" s="234">
        <f t="shared" si="3"/>
        <v>836</v>
      </c>
      <c r="Q14" s="234">
        <f>IF((+Q7-Q8-Q13)=Q15+Q16,(+Q7-Q8-Q13),"Error")</f>
        <v>824</v>
      </c>
      <c r="R14" s="234">
        <f>IF((+R7-R8-R13)=R15+R16,(+R7-R8-R13),"Error")</f>
        <v>3426</v>
      </c>
    </row>
    <row r="15" spans="1:18" s="21" customFormat="1" ht="17.25" customHeight="1">
      <c r="A15" s="8"/>
      <c r="B15" s="225" t="s">
        <v>147</v>
      </c>
      <c r="C15" s="242">
        <f>+WMC!C10</f>
        <v>4401</v>
      </c>
      <c r="D15" s="242">
        <f>+WMC!D10</f>
        <v>969</v>
      </c>
      <c r="E15" s="242">
        <f>+WMC!E10</f>
        <v>934</v>
      </c>
      <c r="F15" s="242">
        <f>+WMC!F10</f>
        <v>489</v>
      </c>
      <c r="G15" s="242">
        <f>+WMC!G10</f>
        <v>117</v>
      </c>
      <c r="H15" s="242">
        <f>+WMC!H10</f>
        <v>2509</v>
      </c>
      <c r="I15" s="242">
        <f>+WMC!I10</f>
        <v>724</v>
      </c>
      <c r="J15" s="242">
        <f>+WMC!J10</f>
        <v>759</v>
      </c>
      <c r="K15" s="242">
        <f>+WMC!K10</f>
        <v>723</v>
      </c>
      <c r="L15" s="242">
        <f>WMC!L10</f>
        <v>692</v>
      </c>
      <c r="M15" s="242">
        <f>WMC!M10</f>
        <v>2898</v>
      </c>
      <c r="N15" s="242">
        <v>677</v>
      </c>
      <c r="O15" s="242">
        <v>633</v>
      </c>
      <c r="P15" s="242">
        <v>612</v>
      </c>
      <c r="Q15" s="242">
        <f>WMC!Q10</f>
        <v>606</v>
      </c>
      <c r="R15" s="242">
        <f>WMC!R10</f>
        <v>2528</v>
      </c>
    </row>
    <row r="16" spans="1:18" s="21" customFormat="1" ht="17.25" customHeight="1">
      <c r="A16" s="8"/>
      <c r="B16" s="228" t="s">
        <v>148</v>
      </c>
      <c r="C16" s="239">
        <f>+CIC!C10</f>
        <v>1085</v>
      </c>
      <c r="D16" s="239">
        <f>+CIC!D10</f>
        <v>355</v>
      </c>
      <c r="E16" s="239">
        <f>+CIC!E10</f>
        <v>286</v>
      </c>
      <c r="F16" s="239">
        <f>+CIC!F10</f>
        <v>300</v>
      </c>
      <c r="G16" s="239">
        <f>+CIC!G10</f>
        <v>400</v>
      </c>
      <c r="H16" s="239">
        <f>+CIC!H10</f>
        <v>1341</v>
      </c>
      <c r="I16" s="239">
        <f>+CIC!I10</f>
        <v>268</v>
      </c>
      <c r="J16" s="239">
        <f>+CIC!J10</f>
        <v>176</v>
      </c>
      <c r="K16" s="239">
        <f>+CIC!K10</f>
        <v>144</v>
      </c>
      <c r="L16" s="239">
        <f>CIC!L10</f>
        <v>165</v>
      </c>
      <c r="M16" s="239">
        <f>CIC!M10</f>
        <v>753</v>
      </c>
      <c r="N16" s="239">
        <v>215</v>
      </c>
      <c r="O16" s="239">
        <v>241</v>
      </c>
      <c r="P16" s="239">
        <v>224</v>
      </c>
      <c r="Q16" s="239">
        <f>CIC!Q10</f>
        <v>218</v>
      </c>
      <c r="R16" s="239">
        <f>CIC!R10</f>
        <v>898</v>
      </c>
    </row>
    <row r="17" spans="1:18" ht="17.25" customHeight="1">
      <c r="A17" s="8"/>
      <c r="B17" s="12"/>
      <c r="C17" s="17"/>
      <c r="D17" s="17"/>
      <c r="E17" s="17"/>
      <c r="F17" s="187"/>
      <c r="G17" s="187"/>
      <c r="H17" s="17"/>
      <c r="I17" s="187"/>
      <c r="J17" s="187"/>
      <c r="K17" s="187"/>
      <c r="L17" s="187"/>
      <c r="M17" s="17"/>
      <c r="N17" s="187"/>
      <c r="O17" s="187"/>
      <c r="P17" s="187"/>
      <c r="Q17" s="17"/>
      <c r="R17" s="17"/>
    </row>
    <row r="18" spans="1:18" ht="17.25" customHeight="1">
      <c r="A18" s="8"/>
      <c r="B18" s="14" t="s">
        <v>119</v>
      </c>
      <c r="C18" s="17"/>
      <c r="D18" s="17"/>
      <c r="E18" s="17"/>
      <c r="F18" s="187"/>
      <c r="G18" s="187"/>
      <c r="H18" s="17"/>
      <c r="I18" s="187"/>
      <c r="J18" s="187"/>
      <c r="K18" s="187"/>
      <c r="L18" s="187"/>
      <c r="M18" s="17"/>
      <c r="N18" s="187"/>
      <c r="O18" s="187"/>
      <c r="P18" s="187"/>
      <c r="Q18" s="17"/>
      <c r="R18" s="17"/>
    </row>
    <row r="19" spans="1:18" ht="17.25" customHeight="1">
      <c r="A19" s="8"/>
      <c r="B19" s="33" t="s">
        <v>45</v>
      </c>
      <c r="C19" s="279">
        <f>+C13/C7*100</f>
        <v>59.9</v>
      </c>
      <c r="D19" s="279">
        <f>+D13/D7*100</f>
        <v>60.7</v>
      </c>
      <c r="E19" s="279">
        <f aca="true" t="shared" si="4" ref="E19:J19">+E13/E7*100</f>
        <v>62.8</v>
      </c>
      <c r="F19" s="290">
        <f t="shared" si="4"/>
        <v>74.5</v>
      </c>
      <c r="G19" s="290">
        <f t="shared" si="4"/>
        <v>79.4</v>
      </c>
      <c r="H19" s="290">
        <f t="shared" si="4"/>
        <v>69.1</v>
      </c>
      <c r="I19" s="290">
        <f t="shared" si="4"/>
        <v>63.9</v>
      </c>
      <c r="J19" s="290">
        <f t="shared" si="4"/>
        <v>65.9</v>
      </c>
      <c r="K19" s="290">
        <f aca="true" t="shared" si="5" ref="K19:P19">+K13/K7*100</f>
        <v>68.2</v>
      </c>
      <c r="L19" s="290">
        <f t="shared" si="5"/>
        <v>70.6</v>
      </c>
      <c r="M19" s="290">
        <f t="shared" si="5"/>
        <v>67.1</v>
      </c>
      <c r="N19" s="290">
        <f t="shared" si="5"/>
        <v>68.6</v>
      </c>
      <c r="O19" s="290">
        <f t="shared" si="5"/>
        <v>70.7</v>
      </c>
      <c r="P19" s="290">
        <f t="shared" si="5"/>
        <v>70.7</v>
      </c>
      <c r="Q19" s="279">
        <f>+Q13/Q7*100</f>
        <v>71.6</v>
      </c>
      <c r="R19" s="279">
        <f>+R13/R7*100</f>
        <v>70.4</v>
      </c>
    </row>
    <row r="20" spans="1:18" ht="17.25" customHeight="1" thickBot="1">
      <c r="A20" s="8"/>
      <c r="B20" s="70" t="s">
        <v>46</v>
      </c>
      <c r="C20" s="280">
        <f>+C14/C7*100</f>
        <v>40.6</v>
      </c>
      <c r="D20" s="280">
        <f>+D14/D7*100</f>
        <v>39.5</v>
      </c>
      <c r="E20" s="280">
        <f aca="true" t="shared" si="6" ref="E20:J20">+E14/E7*100</f>
        <v>37.4</v>
      </c>
      <c r="F20" s="291">
        <f t="shared" si="6"/>
        <v>25.1</v>
      </c>
      <c r="G20" s="291">
        <f t="shared" si="6"/>
        <v>16.5</v>
      </c>
      <c r="H20" s="291">
        <f t="shared" si="6"/>
        <v>29.8</v>
      </c>
      <c r="I20" s="291">
        <f t="shared" si="6"/>
        <v>34.5</v>
      </c>
      <c r="J20" s="291">
        <f t="shared" si="6"/>
        <v>31.7</v>
      </c>
      <c r="K20" s="291">
        <f aca="true" t="shared" si="7" ref="K20:P20">+K14/K7*100</f>
        <v>30.6</v>
      </c>
      <c r="L20" s="291">
        <f t="shared" si="7"/>
        <v>28.6</v>
      </c>
      <c r="M20" s="291">
        <f t="shared" si="7"/>
        <v>31.3</v>
      </c>
      <c r="N20" s="291">
        <f t="shared" si="7"/>
        <v>30.8</v>
      </c>
      <c r="O20" s="291">
        <f t="shared" si="7"/>
        <v>29.2</v>
      </c>
      <c r="P20" s="291">
        <f t="shared" si="7"/>
        <v>29.6</v>
      </c>
      <c r="Q20" s="280">
        <f>+Q14/Q7*100</f>
        <v>28.3</v>
      </c>
      <c r="R20" s="280">
        <f>+R14/R7*100</f>
        <v>29.5</v>
      </c>
    </row>
    <row r="21" spans="1:18" ht="17.25" customHeight="1">
      <c r="A21" s="8"/>
      <c r="B21" s="12"/>
      <c r="C21" s="17"/>
      <c r="D21" s="17"/>
      <c r="E21" s="17"/>
      <c r="F21" s="187"/>
      <c r="G21" s="187"/>
      <c r="H21" s="17"/>
      <c r="I21" s="187"/>
      <c r="J21" s="187"/>
      <c r="K21" s="187"/>
      <c r="L21" s="187"/>
      <c r="M21" s="17"/>
      <c r="N21" s="187"/>
      <c r="O21" s="187"/>
      <c r="P21" s="187"/>
      <c r="Q21" s="17"/>
      <c r="R21" s="17"/>
    </row>
    <row r="22" spans="1:18" ht="12" customHeight="1">
      <c r="A22" s="8"/>
      <c r="B22" s="14" t="s">
        <v>65</v>
      </c>
      <c r="C22" s="17"/>
      <c r="D22" s="17"/>
      <c r="E22" s="17"/>
      <c r="F22" s="187"/>
      <c r="G22" s="187"/>
      <c r="H22" s="17"/>
      <c r="I22" s="187"/>
      <c r="J22" s="187"/>
      <c r="K22" s="187"/>
      <c r="L22" s="187"/>
      <c r="M22" s="17"/>
      <c r="N22" s="187"/>
      <c r="O22" s="187"/>
      <c r="P22" s="187"/>
      <c r="Q22" s="17"/>
      <c r="R22" s="17"/>
    </row>
    <row r="23" spans="1:18" ht="27" customHeight="1" thickBot="1">
      <c r="A23" s="8"/>
      <c r="B23" s="175" t="s">
        <v>163</v>
      </c>
      <c r="C23" s="386">
        <v>5866</v>
      </c>
      <c r="D23" s="386">
        <v>5871</v>
      </c>
      <c r="E23" s="386">
        <v>5888</v>
      </c>
      <c r="F23" s="386">
        <v>6054</v>
      </c>
      <c r="G23" s="386">
        <v>6231</v>
      </c>
      <c r="H23" s="386">
        <v>6030</v>
      </c>
      <c r="I23" s="386">
        <v>6204</v>
      </c>
      <c r="J23" s="386">
        <v>6088</v>
      </c>
      <c r="K23" s="386">
        <v>6102</v>
      </c>
      <c r="L23" s="386">
        <v>6140</v>
      </c>
      <c r="M23" s="386">
        <v>6151</v>
      </c>
      <c r="N23" s="386">
        <v>6189</v>
      </c>
      <c r="O23" s="386">
        <v>6570</v>
      </c>
      <c r="P23" s="386">
        <v>6857</v>
      </c>
      <c r="Q23" s="386">
        <v>6590</v>
      </c>
      <c r="R23" s="386">
        <v>6493</v>
      </c>
    </row>
    <row r="24" spans="1:18" ht="26.25" thickBot="1">
      <c r="A24" s="45"/>
      <c r="B24" s="175" t="s">
        <v>164</v>
      </c>
      <c r="C24" s="379">
        <v>94.2</v>
      </c>
      <c r="D24" s="379">
        <v>90.8</v>
      </c>
      <c r="E24" s="379">
        <v>83.5</v>
      </c>
      <c r="F24" s="379">
        <v>52.8</v>
      </c>
      <c r="G24" s="379">
        <v>33.7</v>
      </c>
      <c r="H24" s="379">
        <v>64.4</v>
      </c>
      <c r="I24" s="379">
        <v>64.4</v>
      </c>
      <c r="J24" s="379">
        <v>61.9</v>
      </c>
      <c r="K24" s="379">
        <v>57.3</v>
      </c>
      <c r="L24" s="379">
        <v>56.3</v>
      </c>
      <c r="M24" s="379">
        <v>59.8</v>
      </c>
      <c r="N24" s="379">
        <v>58.1</v>
      </c>
      <c r="O24" s="379">
        <v>53.7</v>
      </c>
      <c r="P24" s="379">
        <v>49.3</v>
      </c>
      <c r="Q24" s="379">
        <v>50.5</v>
      </c>
      <c r="R24" s="379">
        <v>53.2</v>
      </c>
    </row>
    <row r="25" spans="1:18" ht="12.75">
      <c r="A25" s="45"/>
      <c r="B25" s="229"/>
      <c r="C25" s="331"/>
      <c r="D25" s="331"/>
      <c r="E25" s="331"/>
      <c r="F25" s="331"/>
      <c r="G25" s="331"/>
      <c r="H25" s="331"/>
      <c r="I25" s="331"/>
      <c r="J25" s="331"/>
      <c r="K25" s="230"/>
      <c r="L25" s="331"/>
      <c r="M25" s="331"/>
      <c r="N25" s="331"/>
      <c r="O25" s="331"/>
      <c r="P25" s="331"/>
      <c r="Q25" s="402"/>
      <c r="R25" s="402"/>
    </row>
    <row r="26" spans="1:18" ht="15.75" customHeight="1">
      <c r="A26" s="8"/>
      <c r="B26" s="14" t="s">
        <v>66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7.25" customHeight="1" thickBot="1">
      <c r="A27" s="8"/>
      <c r="B27" s="70" t="s">
        <v>67</v>
      </c>
      <c r="C27" s="322">
        <f>+'Core Results'!G41</f>
        <v>23200</v>
      </c>
      <c r="D27" s="322">
        <f>+'Core Results'!H41</f>
        <v>23800</v>
      </c>
      <c r="E27" s="322">
        <f>+'Core Results'!I41</f>
        <v>24100</v>
      </c>
      <c r="F27" s="322">
        <f>+'Core Results'!J41</f>
        <v>24700</v>
      </c>
      <c r="G27" s="322">
        <f>+'Core Results'!K41</f>
        <v>24400</v>
      </c>
      <c r="H27" s="322">
        <f>+'Core Results'!L41</f>
        <v>24400</v>
      </c>
      <c r="I27" s="322">
        <f>+'Core Results'!M41</f>
        <v>24100</v>
      </c>
      <c r="J27" s="322">
        <f>+'Core Results'!N41</f>
        <v>24000</v>
      </c>
      <c r="K27" s="322">
        <f>+'Core Results'!O41</f>
        <v>24200</v>
      </c>
      <c r="L27" s="322">
        <f>+'Core Results'!P41</f>
        <v>24300</v>
      </c>
      <c r="M27" s="322">
        <f>+'Core Results'!Q41</f>
        <v>24300</v>
      </c>
      <c r="N27" s="322">
        <f>+'Core Results'!R41</f>
        <v>24600</v>
      </c>
      <c r="O27" s="322">
        <f>+'Core Results'!S41</f>
        <v>24900</v>
      </c>
      <c r="P27" s="322">
        <f>+'Core Results'!T41</f>
        <v>25500</v>
      </c>
      <c r="Q27" s="322">
        <f>+'Core Results'!U41</f>
        <v>25600</v>
      </c>
      <c r="R27" s="322">
        <f>+'Core Results'!V41</f>
        <v>25600</v>
      </c>
    </row>
    <row r="28" spans="1:18" ht="17.25" customHeight="1">
      <c r="A28" s="8"/>
      <c r="B28" s="22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18" ht="17.25" customHeight="1">
      <c r="A29" s="8"/>
      <c r="B29" s="14" t="s">
        <v>167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21" customFormat="1" ht="17.25" customHeight="1">
      <c r="A30" s="8"/>
      <c r="B30" s="27" t="s">
        <v>12</v>
      </c>
      <c r="C30" s="236">
        <v>4788</v>
      </c>
      <c r="D30" s="236">
        <v>1241</v>
      </c>
      <c r="E30" s="236">
        <v>1277</v>
      </c>
      <c r="F30" s="236">
        <v>1289</v>
      </c>
      <c r="G30" s="236">
        <v>1350</v>
      </c>
      <c r="H30" s="242">
        <f>SUM(D30:G30)</f>
        <v>5157</v>
      </c>
      <c r="I30" s="236">
        <v>1289</v>
      </c>
      <c r="J30" s="236">
        <v>1277</v>
      </c>
      <c r="K30" s="236">
        <v>1186</v>
      </c>
      <c r="L30" s="236">
        <v>1248</v>
      </c>
      <c r="M30" s="242">
        <f>SUM(I30:L30)</f>
        <v>5000</v>
      </c>
      <c r="N30" s="236">
        <v>1214</v>
      </c>
      <c r="O30" s="236">
        <v>1276</v>
      </c>
      <c r="P30" s="236">
        <v>1217</v>
      </c>
      <c r="Q30" s="236">
        <v>1224</v>
      </c>
      <c r="R30" s="242">
        <f>SUM(N30:Q30)</f>
        <v>4931</v>
      </c>
    </row>
    <row r="31" spans="1:18" s="21" customFormat="1" ht="17.25" customHeight="1">
      <c r="A31" s="8"/>
      <c r="B31" s="32" t="s">
        <v>175</v>
      </c>
      <c r="C31" s="244">
        <f>+C32-C30</f>
        <v>8734</v>
      </c>
      <c r="D31" s="244">
        <f aca="true" t="shared" si="8" ref="D31:P31">+D32-D30</f>
        <v>2114</v>
      </c>
      <c r="E31" s="244">
        <f t="shared" si="8"/>
        <v>1988</v>
      </c>
      <c r="F31" s="244">
        <f t="shared" si="8"/>
        <v>1859</v>
      </c>
      <c r="G31" s="244">
        <f t="shared" si="8"/>
        <v>1789</v>
      </c>
      <c r="H31" s="244">
        <f t="shared" si="8"/>
        <v>7750</v>
      </c>
      <c r="I31" s="244">
        <f t="shared" si="8"/>
        <v>1589</v>
      </c>
      <c r="J31" s="244">
        <f t="shared" si="8"/>
        <v>1674</v>
      </c>
      <c r="K31" s="244">
        <f t="shared" si="8"/>
        <v>1647</v>
      </c>
      <c r="L31" s="244">
        <f t="shared" si="8"/>
        <v>1752</v>
      </c>
      <c r="M31" s="244">
        <f t="shared" si="8"/>
        <v>6662</v>
      </c>
      <c r="N31" s="244">
        <f t="shared" si="8"/>
        <v>1686</v>
      </c>
      <c r="O31" s="244">
        <f t="shared" si="8"/>
        <v>1715</v>
      </c>
      <c r="P31" s="244">
        <f t="shared" si="8"/>
        <v>1609</v>
      </c>
      <c r="Q31" s="244">
        <f>+Q32-Q30</f>
        <v>1690</v>
      </c>
      <c r="R31" s="244">
        <f>+R32-R30</f>
        <v>6700</v>
      </c>
    </row>
    <row r="32" spans="1:18" s="21" customFormat="1" ht="17.25" customHeight="1" thickBot="1">
      <c r="A32" s="8"/>
      <c r="B32" s="39" t="s">
        <v>16</v>
      </c>
      <c r="C32" s="245">
        <f>+C7</f>
        <v>13522</v>
      </c>
      <c r="D32" s="245">
        <f aca="true" t="shared" si="9" ref="D32:K32">+D7</f>
        <v>3355</v>
      </c>
      <c r="E32" s="245">
        <f t="shared" si="9"/>
        <v>3265</v>
      </c>
      <c r="F32" s="245">
        <f t="shared" si="9"/>
        <v>3148</v>
      </c>
      <c r="G32" s="245">
        <f t="shared" si="9"/>
        <v>3139</v>
      </c>
      <c r="H32" s="245">
        <f t="shared" si="9"/>
        <v>12907</v>
      </c>
      <c r="I32" s="245">
        <f t="shared" si="9"/>
        <v>2878</v>
      </c>
      <c r="J32" s="245">
        <f t="shared" si="9"/>
        <v>2951</v>
      </c>
      <c r="K32" s="245">
        <f t="shared" si="9"/>
        <v>2833</v>
      </c>
      <c r="L32" s="245">
        <f aca="true" t="shared" si="10" ref="L32:R32">+L7</f>
        <v>3000</v>
      </c>
      <c r="M32" s="245">
        <f t="shared" si="10"/>
        <v>11662</v>
      </c>
      <c r="N32" s="245">
        <f t="shared" si="10"/>
        <v>2900</v>
      </c>
      <c r="O32" s="245">
        <f t="shared" si="10"/>
        <v>2991</v>
      </c>
      <c r="P32" s="245">
        <f t="shared" si="10"/>
        <v>2826</v>
      </c>
      <c r="Q32" s="245">
        <f t="shared" si="10"/>
        <v>2914</v>
      </c>
      <c r="R32" s="245">
        <f t="shared" si="10"/>
        <v>11631</v>
      </c>
    </row>
    <row r="33" spans="1:18" s="21" customFormat="1" ht="17.25" customHeight="1">
      <c r="A33" s="8"/>
      <c r="B33" s="38"/>
      <c r="C33" s="246"/>
      <c r="D33" s="246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6"/>
      <c r="R33" s="246"/>
    </row>
    <row r="34" spans="1:18" ht="17.25" customHeight="1">
      <c r="A34" s="8"/>
      <c r="B34" s="14" t="s">
        <v>33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</row>
    <row r="35" spans="1:18" s="21" customFormat="1" ht="17.25" customHeight="1">
      <c r="A35" s="8"/>
      <c r="B35" s="27" t="s">
        <v>151</v>
      </c>
      <c r="C35" s="236">
        <v>10051</v>
      </c>
      <c r="D35" s="236">
        <v>2538</v>
      </c>
      <c r="E35" s="236">
        <v>2575</v>
      </c>
      <c r="F35" s="236">
        <v>2521</v>
      </c>
      <c r="G35" s="236">
        <v>2407</v>
      </c>
      <c r="H35" s="236">
        <v>10041</v>
      </c>
      <c r="I35" s="236">
        <v>2266</v>
      </c>
      <c r="J35" s="236">
        <v>2239</v>
      </c>
      <c r="K35" s="236">
        <v>2178</v>
      </c>
      <c r="L35" s="236">
        <v>2297</v>
      </c>
      <c r="M35" s="236">
        <v>8980</v>
      </c>
      <c r="N35" s="236">
        <v>2270</v>
      </c>
      <c r="O35" s="236">
        <v>2304</v>
      </c>
      <c r="P35" s="236">
        <v>2218</v>
      </c>
      <c r="Q35" s="236">
        <v>2244</v>
      </c>
      <c r="R35" s="236">
        <v>9036</v>
      </c>
    </row>
    <row r="36" spans="1:18" s="21" customFormat="1" ht="17.25" customHeight="1">
      <c r="A36" s="8"/>
      <c r="B36" s="32" t="s">
        <v>6</v>
      </c>
      <c r="C36" s="244">
        <f>+C37-C35</f>
        <v>3471</v>
      </c>
      <c r="D36" s="244">
        <f aca="true" t="shared" si="11" ref="D36:K36">+D37-D35</f>
        <v>817</v>
      </c>
      <c r="E36" s="244">
        <f t="shared" si="11"/>
        <v>690</v>
      </c>
      <c r="F36" s="244">
        <f t="shared" si="11"/>
        <v>627</v>
      </c>
      <c r="G36" s="244">
        <f t="shared" si="11"/>
        <v>732</v>
      </c>
      <c r="H36" s="244">
        <f t="shared" si="11"/>
        <v>2866</v>
      </c>
      <c r="I36" s="244">
        <f t="shared" si="11"/>
        <v>612</v>
      </c>
      <c r="J36" s="244">
        <f t="shared" si="11"/>
        <v>712</v>
      </c>
      <c r="K36" s="244">
        <f t="shared" si="11"/>
        <v>655</v>
      </c>
      <c r="L36" s="244">
        <f aca="true" t="shared" si="12" ref="L36:R36">+L37-L35</f>
        <v>703</v>
      </c>
      <c r="M36" s="244">
        <f t="shared" si="12"/>
        <v>2682</v>
      </c>
      <c r="N36" s="244">
        <f t="shared" si="12"/>
        <v>630</v>
      </c>
      <c r="O36" s="244">
        <f t="shared" si="12"/>
        <v>687</v>
      </c>
      <c r="P36" s="244">
        <f t="shared" si="12"/>
        <v>608</v>
      </c>
      <c r="Q36" s="244">
        <f t="shared" si="12"/>
        <v>670</v>
      </c>
      <c r="R36" s="244">
        <f t="shared" si="12"/>
        <v>2595</v>
      </c>
    </row>
    <row r="37" spans="1:18" s="21" customFormat="1" ht="17.25" customHeight="1" thickBot="1">
      <c r="A37" s="8"/>
      <c r="B37" s="39" t="s">
        <v>16</v>
      </c>
      <c r="C37" s="245">
        <f>+C32</f>
        <v>13522</v>
      </c>
      <c r="D37" s="245">
        <f aca="true" t="shared" si="13" ref="D37:K37">+D32</f>
        <v>3355</v>
      </c>
      <c r="E37" s="245">
        <f t="shared" si="13"/>
        <v>3265</v>
      </c>
      <c r="F37" s="245">
        <f t="shared" si="13"/>
        <v>3148</v>
      </c>
      <c r="G37" s="245">
        <f t="shared" si="13"/>
        <v>3139</v>
      </c>
      <c r="H37" s="245">
        <f t="shared" si="13"/>
        <v>12907</v>
      </c>
      <c r="I37" s="245">
        <f t="shared" si="13"/>
        <v>2878</v>
      </c>
      <c r="J37" s="245">
        <f t="shared" si="13"/>
        <v>2951</v>
      </c>
      <c r="K37" s="245">
        <f t="shared" si="13"/>
        <v>2833</v>
      </c>
      <c r="L37" s="245">
        <f aca="true" t="shared" si="14" ref="L37:R37">+L32</f>
        <v>3000</v>
      </c>
      <c r="M37" s="245">
        <f t="shared" si="14"/>
        <v>11662</v>
      </c>
      <c r="N37" s="245">
        <f t="shared" si="14"/>
        <v>2900</v>
      </c>
      <c r="O37" s="245">
        <f t="shared" si="14"/>
        <v>2991</v>
      </c>
      <c r="P37" s="245">
        <f t="shared" si="14"/>
        <v>2826</v>
      </c>
      <c r="Q37" s="245">
        <f t="shared" si="14"/>
        <v>2914</v>
      </c>
      <c r="R37" s="245">
        <f t="shared" si="14"/>
        <v>11631</v>
      </c>
    </row>
    <row r="38" spans="1:18" s="21" customFormat="1" ht="17.25" customHeight="1">
      <c r="A38" s="8"/>
      <c r="B38" s="38"/>
      <c r="C38" s="246"/>
      <c r="D38" s="246"/>
      <c r="E38" s="246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6"/>
      <c r="R38" s="246"/>
    </row>
    <row r="39" spans="1:18" ht="17.25" customHeight="1">
      <c r="A39" s="8"/>
      <c r="B39" s="14" t="s">
        <v>162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1:18" s="21" customFormat="1" ht="17.25" customHeight="1">
      <c r="A40" s="8"/>
      <c r="B40" s="27" t="s">
        <v>168</v>
      </c>
      <c r="C40" s="236">
        <v>175</v>
      </c>
      <c r="D40" s="236">
        <v>29</v>
      </c>
      <c r="E40" s="236">
        <v>39</v>
      </c>
      <c r="F40" s="237">
        <v>37</v>
      </c>
      <c r="G40" s="237">
        <v>183</v>
      </c>
      <c r="H40" s="243">
        <f>SUM(D40:G40)</f>
        <v>288</v>
      </c>
      <c r="I40" s="236">
        <v>93</v>
      </c>
      <c r="J40" s="236">
        <v>137</v>
      </c>
      <c r="K40" s="236">
        <v>115</v>
      </c>
      <c r="L40" s="237">
        <v>74</v>
      </c>
      <c r="M40" s="243">
        <f>SUM(I40:L40)</f>
        <v>419</v>
      </c>
      <c r="N40" s="236">
        <v>75</v>
      </c>
      <c r="O40" s="236">
        <v>90</v>
      </c>
      <c r="P40" s="236">
        <v>47</v>
      </c>
      <c r="Q40" s="236">
        <v>77</v>
      </c>
      <c r="R40" s="243">
        <f>SUM(N40:Q40)</f>
        <v>289</v>
      </c>
    </row>
    <row r="41" spans="1:18" s="21" customFormat="1" ht="17.25" customHeight="1">
      <c r="A41" s="8"/>
      <c r="B41" s="32" t="s">
        <v>169</v>
      </c>
      <c r="C41" s="238">
        <v>-234</v>
      </c>
      <c r="D41" s="238">
        <v>-34</v>
      </c>
      <c r="E41" s="238">
        <v>-44</v>
      </c>
      <c r="F41" s="249">
        <v>-24</v>
      </c>
      <c r="G41" s="249">
        <v>-53</v>
      </c>
      <c r="H41" s="263">
        <f>SUM(D41:G41)</f>
        <v>-155</v>
      </c>
      <c r="I41" s="249">
        <v>-46</v>
      </c>
      <c r="J41" s="249">
        <v>-65</v>
      </c>
      <c r="K41" s="249">
        <v>-80</v>
      </c>
      <c r="L41" s="249">
        <v>-48</v>
      </c>
      <c r="M41" s="263">
        <f>SUM(I41:L41)</f>
        <v>-239</v>
      </c>
      <c r="N41" s="249">
        <v>-56</v>
      </c>
      <c r="O41" s="249">
        <v>-87</v>
      </c>
      <c r="P41" s="249">
        <v>-55</v>
      </c>
      <c r="Q41" s="238">
        <v>-73</v>
      </c>
      <c r="R41" s="244">
        <f>SUM(N41:Q41)</f>
        <v>-271</v>
      </c>
    </row>
    <row r="42" spans="1:18" s="21" customFormat="1" ht="17.25" customHeight="1" thickBot="1">
      <c r="A42" s="8"/>
      <c r="B42" s="39" t="s">
        <v>17</v>
      </c>
      <c r="C42" s="245">
        <f aca="true" t="shared" si="15" ref="C42:J42">IF((SUM(C40:C41))=C8,(SUM(C40:C41)),"Error")</f>
        <v>-59</v>
      </c>
      <c r="D42" s="245">
        <f t="shared" si="15"/>
        <v>-5</v>
      </c>
      <c r="E42" s="245">
        <f t="shared" si="15"/>
        <v>-5</v>
      </c>
      <c r="F42" s="245">
        <f t="shared" si="15"/>
        <v>13</v>
      </c>
      <c r="G42" s="245">
        <f t="shared" si="15"/>
        <v>130</v>
      </c>
      <c r="H42" s="245">
        <f t="shared" si="15"/>
        <v>133</v>
      </c>
      <c r="I42" s="245">
        <f t="shared" si="15"/>
        <v>47</v>
      </c>
      <c r="J42" s="245">
        <f t="shared" si="15"/>
        <v>72</v>
      </c>
      <c r="K42" s="245">
        <f aca="true" t="shared" si="16" ref="K42:P42">IF((SUM(K40:K41))=K8,(SUM(K40:K41)),"Error")</f>
        <v>35</v>
      </c>
      <c r="L42" s="245">
        <f t="shared" si="16"/>
        <v>26</v>
      </c>
      <c r="M42" s="245">
        <f t="shared" si="16"/>
        <v>180</v>
      </c>
      <c r="N42" s="245">
        <f t="shared" si="16"/>
        <v>19</v>
      </c>
      <c r="O42" s="245">
        <f t="shared" si="16"/>
        <v>3</v>
      </c>
      <c r="P42" s="245">
        <f t="shared" si="16"/>
        <v>-8</v>
      </c>
      <c r="Q42" s="245">
        <f>IF((SUM(Q40:Q41))=Q8,(SUM(Q40:Q41)),"Error")</f>
        <v>4</v>
      </c>
      <c r="R42" s="245">
        <f>IF((SUM(R40:R41))=R8,(SUM(R40:R41)),"Error")</f>
        <v>18</v>
      </c>
    </row>
    <row r="43" spans="1:18" s="21" customFormat="1" ht="17.25" customHeight="1">
      <c r="A43" s="8"/>
      <c r="B43" s="38"/>
      <c r="C43" s="246"/>
      <c r="D43" s="246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6"/>
      <c r="R43" s="246"/>
    </row>
    <row r="44" spans="1:18" ht="17.25" customHeight="1">
      <c r="A44" s="8"/>
      <c r="B44" s="14" t="s">
        <v>48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</row>
    <row r="45" spans="1:18" ht="17.25" customHeight="1">
      <c r="A45" s="8"/>
      <c r="B45" s="33" t="s">
        <v>49</v>
      </c>
      <c r="C45" s="241">
        <v>376800</v>
      </c>
      <c r="D45" s="241">
        <v>365249</v>
      </c>
      <c r="E45" s="241">
        <v>375064</v>
      </c>
      <c r="F45" s="241">
        <v>394644</v>
      </c>
      <c r="G45" s="241">
        <v>374771</v>
      </c>
      <c r="H45" s="250">
        <f>G45</f>
        <v>374771</v>
      </c>
      <c r="I45" s="241">
        <v>373306</v>
      </c>
      <c r="J45" s="241">
        <v>367693</v>
      </c>
      <c r="K45" s="241">
        <v>350867</v>
      </c>
      <c r="L45" s="241">
        <v>345488</v>
      </c>
      <c r="M45" s="250">
        <v>345488</v>
      </c>
      <c r="N45" s="241">
        <v>345083</v>
      </c>
      <c r="O45" s="241">
        <v>351009</v>
      </c>
      <c r="P45" s="241">
        <v>351731</v>
      </c>
      <c r="Q45" s="241">
        <v>337496</v>
      </c>
      <c r="R45" s="250">
        <f>+Q45</f>
        <v>337496</v>
      </c>
    </row>
    <row r="46" spans="1:18" ht="17.25" customHeight="1">
      <c r="A46" s="8"/>
      <c r="B46" s="128" t="s">
        <v>50</v>
      </c>
      <c r="C46" s="251">
        <f aca="true" t="shared" si="17" ref="C46:N46">+C47+C48</f>
        <v>175506</v>
      </c>
      <c r="D46" s="251">
        <f t="shared" si="17"/>
        <v>175413</v>
      </c>
      <c r="E46" s="251">
        <f t="shared" si="17"/>
        <v>180597</v>
      </c>
      <c r="F46" s="251">
        <f t="shared" si="17"/>
        <v>187234</v>
      </c>
      <c r="G46" s="251">
        <f t="shared" si="17"/>
        <v>174904</v>
      </c>
      <c r="H46" s="251">
        <f>+H47+H48</f>
        <v>174904</v>
      </c>
      <c r="I46" s="251">
        <f t="shared" si="17"/>
        <v>176604</v>
      </c>
      <c r="J46" s="251">
        <f t="shared" si="17"/>
        <v>176202</v>
      </c>
      <c r="K46" s="251">
        <f t="shared" si="17"/>
        <v>176731</v>
      </c>
      <c r="L46" s="251">
        <f t="shared" si="17"/>
        <v>176009</v>
      </c>
      <c r="M46" s="251">
        <f t="shared" si="17"/>
        <v>176009</v>
      </c>
      <c r="N46" s="251">
        <f t="shared" si="17"/>
        <v>178731</v>
      </c>
      <c r="O46" s="251">
        <f>+O47+O48</f>
        <v>182397</v>
      </c>
      <c r="P46" s="251">
        <f>+P47+P48</f>
        <v>183015</v>
      </c>
      <c r="Q46" s="251">
        <f>+Q47+Q48</f>
        <v>182880</v>
      </c>
      <c r="R46" s="251">
        <f>+R47+R48</f>
        <v>182880</v>
      </c>
    </row>
    <row r="47" spans="1:18" s="21" customFormat="1" ht="17.25" customHeight="1">
      <c r="A47" s="8"/>
      <c r="B47" s="227" t="s">
        <v>147</v>
      </c>
      <c r="C47" s="252">
        <v>128153</v>
      </c>
      <c r="D47" s="252">
        <v>128204</v>
      </c>
      <c r="E47" s="252">
        <v>131583</v>
      </c>
      <c r="F47" s="252">
        <v>136397</v>
      </c>
      <c r="G47" s="252">
        <v>123796</v>
      </c>
      <c r="H47" s="253">
        <f>G47</f>
        <v>123796</v>
      </c>
      <c r="I47" s="252">
        <v>123548</v>
      </c>
      <c r="J47" s="252">
        <v>123947</v>
      </c>
      <c r="K47" s="252">
        <v>126086</v>
      </c>
      <c r="L47" s="252">
        <v>125671</v>
      </c>
      <c r="M47" s="253">
        <v>125671</v>
      </c>
      <c r="N47" s="252">
        <v>127752</v>
      </c>
      <c r="O47" s="252">
        <v>130881</v>
      </c>
      <c r="P47" s="252">
        <v>132744</v>
      </c>
      <c r="Q47" s="403">
        <v>130435</v>
      </c>
      <c r="R47" s="404">
        <v>130435</v>
      </c>
    </row>
    <row r="48" spans="1:18" s="21" customFormat="1" ht="17.25" customHeight="1">
      <c r="A48" s="8"/>
      <c r="B48" s="225" t="s">
        <v>148</v>
      </c>
      <c r="C48" s="249">
        <v>47353</v>
      </c>
      <c r="D48" s="249">
        <v>47209</v>
      </c>
      <c r="E48" s="249">
        <v>49014</v>
      </c>
      <c r="F48" s="249">
        <v>50837</v>
      </c>
      <c r="G48" s="249">
        <v>51108</v>
      </c>
      <c r="H48" s="240">
        <f>G48</f>
        <v>51108</v>
      </c>
      <c r="I48" s="249">
        <v>53056</v>
      </c>
      <c r="J48" s="249">
        <v>52255</v>
      </c>
      <c r="K48" s="249">
        <v>50645</v>
      </c>
      <c r="L48" s="249">
        <v>50338</v>
      </c>
      <c r="M48" s="240">
        <v>50338</v>
      </c>
      <c r="N48" s="249">
        <v>50979</v>
      </c>
      <c r="O48" s="249">
        <v>51516</v>
      </c>
      <c r="P48" s="249">
        <v>50271</v>
      </c>
      <c r="Q48" s="238">
        <v>52445</v>
      </c>
      <c r="R48" s="239">
        <v>52445</v>
      </c>
    </row>
    <row r="49" spans="1:18" ht="17.25" customHeight="1">
      <c r="A49" s="8"/>
      <c r="B49" s="128" t="s">
        <v>141</v>
      </c>
      <c r="C49" s="292">
        <f>+C50+C51</f>
        <v>242052</v>
      </c>
      <c r="D49" s="292">
        <f aca="true" t="shared" si="18" ref="D49:J49">+D50+D51</f>
        <v>243598</v>
      </c>
      <c r="E49" s="292">
        <f t="shared" si="18"/>
        <v>246214</v>
      </c>
      <c r="F49" s="292">
        <f t="shared" si="18"/>
        <v>259733</v>
      </c>
      <c r="G49" s="292">
        <f t="shared" si="18"/>
        <v>246787</v>
      </c>
      <c r="H49" s="292">
        <f t="shared" si="18"/>
        <v>246787</v>
      </c>
      <c r="I49" s="292">
        <f t="shared" si="18"/>
        <v>257961</v>
      </c>
      <c r="J49" s="292">
        <f t="shared" si="18"/>
        <v>261390</v>
      </c>
      <c r="K49" s="292">
        <f>+K50+K51</f>
        <v>256076</v>
      </c>
      <c r="L49" s="292">
        <f>+L50+L51</f>
        <v>257650</v>
      </c>
      <c r="M49" s="292">
        <f>+M50+M51</f>
        <v>257650</v>
      </c>
      <c r="N49" s="292">
        <f>+N50+N51</f>
        <v>256290</v>
      </c>
      <c r="O49" s="292">
        <f>+O50+O51</f>
        <v>260736</v>
      </c>
      <c r="P49" s="292">
        <v>258135</v>
      </c>
      <c r="Q49" s="251">
        <f>+Q50+Q51</f>
        <v>245108</v>
      </c>
      <c r="R49" s="251">
        <f>+R50+R51</f>
        <v>245108</v>
      </c>
    </row>
    <row r="50" spans="1:18" s="21" customFormat="1" ht="17.25" customHeight="1">
      <c r="A50" s="8"/>
      <c r="B50" s="227" t="s">
        <v>147</v>
      </c>
      <c r="C50" s="252">
        <v>197314</v>
      </c>
      <c r="D50" s="252">
        <v>197650</v>
      </c>
      <c r="E50" s="252">
        <v>199007</v>
      </c>
      <c r="F50" s="252">
        <v>211989</v>
      </c>
      <c r="G50" s="252">
        <v>203675</v>
      </c>
      <c r="H50" s="253">
        <f>G50</f>
        <v>203675</v>
      </c>
      <c r="I50" s="252">
        <v>214316</v>
      </c>
      <c r="J50" s="252">
        <v>217219</v>
      </c>
      <c r="K50" s="252">
        <v>209694</v>
      </c>
      <c r="L50" s="252">
        <v>210718</v>
      </c>
      <c r="M50" s="253">
        <v>210718</v>
      </c>
      <c r="N50" s="252">
        <v>207115</v>
      </c>
      <c r="O50" s="252">
        <v>210918</v>
      </c>
      <c r="P50" s="252">
        <v>207078</v>
      </c>
      <c r="Q50" s="403">
        <v>194013</v>
      </c>
      <c r="R50" s="404">
        <v>194013</v>
      </c>
    </row>
    <row r="51" spans="1:18" s="21" customFormat="1" ht="17.25" customHeight="1">
      <c r="A51" s="8"/>
      <c r="B51" s="225" t="s">
        <v>148</v>
      </c>
      <c r="C51" s="249">
        <v>44738</v>
      </c>
      <c r="D51" s="249">
        <v>45948</v>
      </c>
      <c r="E51" s="249">
        <v>47207</v>
      </c>
      <c r="F51" s="249">
        <v>47744</v>
      </c>
      <c r="G51" s="249">
        <v>43112</v>
      </c>
      <c r="H51" s="240">
        <f>G51</f>
        <v>43112</v>
      </c>
      <c r="I51" s="249">
        <v>43645</v>
      </c>
      <c r="J51" s="249">
        <v>44171</v>
      </c>
      <c r="K51" s="249">
        <v>46382</v>
      </c>
      <c r="L51" s="249">
        <v>46932</v>
      </c>
      <c r="M51" s="240">
        <v>46932</v>
      </c>
      <c r="N51" s="249">
        <v>49175</v>
      </c>
      <c r="O51" s="249">
        <v>49818</v>
      </c>
      <c r="P51" s="249">
        <v>51057</v>
      </c>
      <c r="Q51" s="238">
        <v>51095</v>
      </c>
      <c r="R51" s="239">
        <v>51095</v>
      </c>
    </row>
    <row r="52" spans="1:18" ht="17.25" customHeight="1" thickBot="1">
      <c r="A52" s="8"/>
      <c r="B52" s="70" t="s">
        <v>51</v>
      </c>
      <c r="C52" s="254">
        <v>975</v>
      </c>
      <c r="D52" s="254">
        <v>819</v>
      </c>
      <c r="E52" s="254">
        <v>826</v>
      </c>
      <c r="F52" s="254">
        <v>833</v>
      </c>
      <c r="G52" s="254">
        <v>765</v>
      </c>
      <c r="H52" s="255">
        <f>G52</f>
        <v>765</v>
      </c>
      <c r="I52" s="254">
        <v>792</v>
      </c>
      <c r="J52" s="254">
        <v>804</v>
      </c>
      <c r="K52" s="254">
        <v>789</v>
      </c>
      <c r="L52" s="254">
        <v>789</v>
      </c>
      <c r="M52" s="255">
        <v>789</v>
      </c>
      <c r="N52" s="254">
        <v>785</v>
      </c>
      <c r="O52" s="254">
        <v>789</v>
      </c>
      <c r="P52" s="254">
        <v>765</v>
      </c>
      <c r="Q52" s="254">
        <v>749</v>
      </c>
      <c r="R52" s="255">
        <f>+Q52</f>
        <v>749</v>
      </c>
    </row>
    <row r="53" spans="1:18" ht="17.25" customHeight="1">
      <c r="A53" s="8"/>
      <c r="B53" s="22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</row>
    <row r="54" spans="1:18" ht="17.25" customHeight="1">
      <c r="A54" s="8"/>
      <c r="B54" s="14" t="s">
        <v>8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</row>
    <row r="55" spans="1:18" ht="17.25" customHeight="1">
      <c r="A55" s="8"/>
      <c r="B55" s="15" t="s">
        <v>79</v>
      </c>
      <c r="C55" s="257">
        <v>1940</v>
      </c>
      <c r="D55" s="257">
        <v>1960</v>
      </c>
      <c r="E55" s="257">
        <v>1960</v>
      </c>
      <c r="F55" s="257">
        <v>1960</v>
      </c>
      <c r="G55" s="257">
        <v>1980</v>
      </c>
      <c r="H55" s="258">
        <f aca="true" t="shared" si="19" ref="H55:H60">+G55</f>
        <v>1980</v>
      </c>
      <c r="I55" s="257">
        <v>1940</v>
      </c>
      <c r="J55" s="257">
        <v>1920</v>
      </c>
      <c r="K55" s="257">
        <v>1910</v>
      </c>
      <c r="L55" s="257">
        <v>1980</v>
      </c>
      <c r="M55" s="258">
        <f aca="true" t="shared" si="20" ref="M55:M60">+L55</f>
        <v>1980</v>
      </c>
      <c r="N55" s="257">
        <v>2000</v>
      </c>
      <c r="O55" s="257">
        <v>1990</v>
      </c>
      <c r="P55" s="257">
        <v>2010</v>
      </c>
      <c r="Q55" s="257">
        <v>2020</v>
      </c>
      <c r="R55" s="258">
        <f aca="true" t="shared" si="21" ref="R55:R60">+Q55</f>
        <v>2020</v>
      </c>
    </row>
    <row r="56" spans="1:18" s="21" customFormat="1" ht="17.25" customHeight="1">
      <c r="A56" s="8"/>
      <c r="B56" s="18" t="s">
        <v>81</v>
      </c>
      <c r="C56" s="259">
        <v>1140</v>
      </c>
      <c r="D56" s="259">
        <v>1190</v>
      </c>
      <c r="E56" s="259">
        <v>1210</v>
      </c>
      <c r="F56" s="259">
        <v>1240</v>
      </c>
      <c r="G56" s="259">
        <v>1250</v>
      </c>
      <c r="H56" s="260">
        <f t="shared" si="19"/>
        <v>1250</v>
      </c>
      <c r="I56" s="259">
        <v>1220</v>
      </c>
      <c r="J56" s="259">
        <v>1220</v>
      </c>
      <c r="K56" s="259">
        <v>1180</v>
      </c>
      <c r="L56" s="259">
        <v>1190</v>
      </c>
      <c r="M56" s="260">
        <f t="shared" si="20"/>
        <v>1190</v>
      </c>
      <c r="N56" s="259">
        <v>1210</v>
      </c>
      <c r="O56" s="259">
        <v>1240</v>
      </c>
      <c r="P56" s="259">
        <v>1260</v>
      </c>
      <c r="Q56" s="259">
        <v>1260</v>
      </c>
      <c r="R56" s="260">
        <f t="shared" si="21"/>
        <v>1260</v>
      </c>
    </row>
    <row r="57" spans="1:18" s="21" customFormat="1" ht="17.25" customHeight="1">
      <c r="A57" s="8"/>
      <c r="B57" s="18" t="s">
        <v>80</v>
      </c>
      <c r="C57" s="259">
        <v>440</v>
      </c>
      <c r="D57" s="259">
        <v>450</v>
      </c>
      <c r="E57" s="259">
        <v>480</v>
      </c>
      <c r="F57" s="259">
        <v>540</v>
      </c>
      <c r="G57" s="259">
        <v>540</v>
      </c>
      <c r="H57" s="260">
        <f t="shared" si="19"/>
        <v>540</v>
      </c>
      <c r="I57" s="259">
        <v>530</v>
      </c>
      <c r="J57" s="259">
        <v>560</v>
      </c>
      <c r="K57" s="259">
        <v>560</v>
      </c>
      <c r="L57" s="259">
        <v>550</v>
      </c>
      <c r="M57" s="260">
        <f t="shared" si="20"/>
        <v>550</v>
      </c>
      <c r="N57" s="259">
        <v>540</v>
      </c>
      <c r="O57" s="259">
        <v>550</v>
      </c>
      <c r="P57" s="259">
        <v>560</v>
      </c>
      <c r="Q57" s="259">
        <v>560</v>
      </c>
      <c r="R57" s="260">
        <f t="shared" si="21"/>
        <v>560</v>
      </c>
    </row>
    <row r="58" spans="1:18" s="21" customFormat="1" ht="17.25" customHeight="1">
      <c r="A58" s="8"/>
      <c r="B58" s="22" t="s">
        <v>82</v>
      </c>
      <c r="C58" s="261">
        <v>340</v>
      </c>
      <c r="D58" s="261">
        <v>370</v>
      </c>
      <c r="E58" s="261">
        <v>430</v>
      </c>
      <c r="F58" s="261">
        <v>440</v>
      </c>
      <c r="G58" s="261">
        <v>410</v>
      </c>
      <c r="H58" s="256">
        <f t="shared" si="19"/>
        <v>410</v>
      </c>
      <c r="I58" s="261">
        <v>380</v>
      </c>
      <c r="J58" s="261">
        <v>380</v>
      </c>
      <c r="K58" s="261">
        <v>380</v>
      </c>
      <c r="L58" s="261">
        <v>360</v>
      </c>
      <c r="M58" s="256">
        <f t="shared" si="20"/>
        <v>360</v>
      </c>
      <c r="N58" s="261">
        <v>360</v>
      </c>
      <c r="O58" s="261">
        <v>350</v>
      </c>
      <c r="P58" s="261">
        <v>360</v>
      </c>
      <c r="Q58" s="261">
        <v>360</v>
      </c>
      <c r="R58" s="256">
        <f t="shared" si="21"/>
        <v>360</v>
      </c>
    </row>
    <row r="59" spans="1:18" ht="17.25" customHeight="1">
      <c r="A59" s="8"/>
      <c r="B59" s="33" t="s">
        <v>149</v>
      </c>
      <c r="C59" s="262">
        <f>SUM(C55:C58)</f>
        <v>3860</v>
      </c>
      <c r="D59" s="262">
        <f>SUM(D55:D58)</f>
        <v>3970</v>
      </c>
      <c r="E59" s="262">
        <f>SUM(E55:E58)</f>
        <v>4080</v>
      </c>
      <c r="F59" s="262">
        <f>SUM(F55:F58)</f>
        <v>4180</v>
      </c>
      <c r="G59" s="262">
        <f>SUM(G55:G58)</f>
        <v>4180</v>
      </c>
      <c r="H59" s="262">
        <f t="shared" si="19"/>
        <v>4180</v>
      </c>
      <c r="I59" s="262">
        <f>SUM(I55:I58)</f>
        <v>4070</v>
      </c>
      <c r="J59" s="262">
        <f>SUM(J55:J58)</f>
        <v>4080</v>
      </c>
      <c r="K59" s="262">
        <f>SUM(K55:K58)</f>
        <v>4030</v>
      </c>
      <c r="L59" s="262">
        <f>SUM(L55:L58)</f>
        <v>4080</v>
      </c>
      <c r="M59" s="262">
        <f t="shared" si="20"/>
        <v>4080</v>
      </c>
      <c r="N59" s="262">
        <f>SUM(N55:N58)</f>
        <v>4110</v>
      </c>
      <c r="O59" s="262">
        <f>SUM(O55:O58)</f>
        <v>4130</v>
      </c>
      <c r="P59" s="262">
        <f>SUM(P55:P58)</f>
        <v>4190</v>
      </c>
      <c r="Q59" s="262">
        <f>SUM(Q55:Q58)</f>
        <v>4200</v>
      </c>
      <c r="R59" s="262">
        <f t="shared" si="21"/>
        <v>4200</v>
      </c>
    </row>
    <row r="60" spans="1:18" ht="17.25" customHeight="1">
      <c r="A60" s="8"/>
      <c r="B60" s="32" t="s">
        <v>150</v>
      </c>
      <c r="C60" s="238">
        <v>460</v>
      </c>
      <c r="D60" s="238">
        <v>460</v>
      </c>
      <c r="E60" s="238">
        <v>480</v>
      </c>
      <c r="F60" s="238">
        <v>500</v>
      </c>
      <c r="G60" s="238">
        <v>490</v>
      </c>
      <c r="H60" s="263">
        <f t="shared" si="19"/>
        <v>490</v>
      </c>
      <c r="I60" s="249">
        <v>500</v>
      </c>
      <c r="J60" s="249">
        <v>490</v>
      </c>
      <c r="K60" s="249">
        <v>490</v>
      </c>
      <c r="L60" s="238">
        <v>490</v>
      </c>
      <c r="M60" s="263">
        <f t="shared" si="20"/>
        <v>490</v>
      </c>
      <c r="N60" s="249">
        <v>490</v>
      </c>
      <c r="O60" s="249">
        <v>480</v>
      </c>
      <c r="P60" s="249">
        <v>490</v>
      </c>
      <c r="Q60" s="238">
        <v>490</v>
      </c>
      <c r="R60" s="244">
        <f t="shared" si="21"/>
        <v>490</v>
      </c>
    </row>
    <row r="61" spans="1:18" ht="17.25" customHeight="1" thickBot="1">
      <c r="A61" s="8"/>
      <c r="B61" s="39" t="s">
        <v>8</v>
      </c>
      <c r="C61" s="245">
        <f>+C59+C60</f>
        <v>4320</v>
      </c>
      <c r="D61" s="245">
        <f aca="true" t="shared" si="22" ref="D61:J61">+D59+D60</f>
        <v>4430</v>
      </c>
      <c r="E61" s="245">
        <f t="shared" si="22"/>
        <v>4560</v>
      </c>
      <c r="F61" s="245">
        <f t="shared" si="22"/>
        <v>4680</v>
      </c>
      <c r="G61" s="245">
        <f t="shared" si="22"/>
        <v>4670</v>
      </c>
      <c r="H61" s="245">
        <f t="shared" si="22"/>
        <v>4670</v>
      </c>
      <c r="I61" s="245">
        <f t="shared" si="22"/>
        <v>4570</v>
      </c>
      <c r="J61" s="245">
        <f t="shared" si="22"/>
        <v>4570</v>
      </c>
      <c r="K61" s="245">
        <f aca="true" t="shared" si="23" ref="K61:P61">+K59+K60</f>
        <v>4520</v>
      </c>
      <c r="L61" s="245">
        <f t="shared" si="23"/>
        <v>4570</v>
      </c>
      <c r="M61" s="245">
        <f t="shared" si="23"/>
        <v>4570</v>
      </c>
      <c r="N61" s="245">
        <f t="shared" si="23"/>
        <v>4600</v>
      </c>
      <c r="O61" s="245">
        <f t="shared" si="23"/>
        <v>4610</v>
      </c>
      <c r="P61" s="245">
        <f t="shared" si="23"/>
        <v>4680</v>
      </c>
      <c r="Q61" s="245">
        <f>+Q59+Q60</f>
        <v>4690</v>
      </c>
      <c r="R61" s="245">
        <f>+R59+R60</f>
        <v>4690</v>
      </c>
    </row>
    <row r="62" spans="1:18" ht="17.25" customHeight="1">
      <c r="A62" s="8"/>
      <c r="B62" s="38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ht="17.25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7:R37 C42:R42 C32:R32 C13:R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8" s="4" customFormat="1" ht="21.75" customHeight="1">
      <c r="A1" s="2"/>
      <c r="B1" s="408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21.75" customHeight="1">
      <c r="A2" s="5"/>
      <c r="B2" s="409"/>
      <c r="C2" s="7">
        <v>2007</v>
      </c>
      <c r="D2" s="6" t="s">
        <v>77</v>
      </c>
      <c r="E2" s="6" t="s">
        <v>99</v>
      </c>
      <c r="F2" s="6" t="s">
        <v>100</v>
      </c>
      <c r="G2" s="6" t="s">
        <v>101</v>
      </c>
      <c r="H2" s="7">
        <v>2008</v>
      </c>
      <c r="I2" s="6" t="s">
        <v>117</v>
      </c>
      <c r="J2" s="6" t="s">
        <v>131</v>
      </c>
      <c r="K2" s="6" t="s">
        <v>166</v>
      </c>
      <c r="L2" s="6" t="s">
        <v>185</v>
      </c>
      <c r="M2" s="7">
        <v>2009</v>
      </c>
      <c r="N2" s="6" t="s">
        <v>188</v>
      </c>
      <c r="O2" s="6" t="s">
        <v>218</v>
      </c>
      <c r="P2" s="6" t="s">
        <v>222</v>
      </c>
      <c r="Q2" s="6" t="s">
        <v>223</v>
      </c>
      <c r="R2" s="7">
        <v>2010</v>
      </c>
    </row>
    <row r="3" spans="1:18" ht="17.25" customHeight="1">
      <c r="A3" s="8"/>
      <c r="B3" s="23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7.25" customHeight="1" thickBot="1">
      <c r="A4" s="8"/>
      <c r="B4" s="10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7.25" customHeight="1">
      <c r="A6" s="8"/>
      <c r="B6" s="103" t="s">
        <v>89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7.25" customHeight="1">
      <c r="A7" s="8"/>
      <c r="B7" s="94" t="s">
        <v>79</v>
      </c>
      <c r="C7" s="281">
        <v>392.2</v>
      </c>
      <c r="D7" s="281">
        <v>362</v>
      </c>
      <c r="E7" s="281">
        <v>366.8</v>
      </c>
      <c r="F7" s="281">
        <v>353</v>
      </c>
      <c r="G7" s="281">
        <v>301.3</v>
      </c>
      <c r="H7" s="282">
        <f>+G7</f>
        <v>301.3</v>
      </c>
      <c r="I7" s="281">
        <v>303.6</v>
      </c>
      <c r="J7" s="281">
        <v>320.3</v>
      </c>
      <c r="K7" s="281">
        <v>335.3</v>
      </c>
      <c r="L7" s="281">
        <v>328.2</v>
      </c>
      <c r="M7" s="282">
        <f>+L7</f>
        <v>328.2</v>
      </c>
      <c r="N7" s="281">
        <v>337.5</v>
      </c>
      <c r="O7" s="281">
        <v>325.2</v>
      </c>
      <c r="P7" s="281">
        <v>327.4</v>
      </c>
      <c r="Q7" s="281">
        <v>323.7</v>
      </c>
      <c r="R7" s="282">
        <f>+Q7</f>
        <v>323.7</v>
      </c>
    </row>
    <row r="8" spans="1:18" ht="17.25" customHeight="1">
      <c r="A8" s="8"/>
      <c r="B8" s="96" t="s">
        <v>81</v>
      </c>
      <c r="C8" s="283">
        <v>312.4</v>
      </c>
      <c r="D8" s="283">
        <v>274.8</v>
      </c>
      <c r="E8" s="283">
        <v>285.4</v>
      </c>
      <c r="F8" s="283">
        <v>279.5</v>
      </c>
      <c r="G8" s="283">
        <v>243.2</v>
      </c>
      <c r="H8" s="284">
        <f>+G8</f>
        <v>243.2</v>
      </c>
      <c r="I8" s="283">
        <v>250.4</v>
      </c>
      <c r="J8" s="283">
        <v>264.8</v>
      </c>
      <c r="K8" s="283">
        <v>271.7</v>
      </c>
      <c r="L8" s="283">
        <v>277.3</v>
      </c>
      <c r="M8" s="284">
        <f>+L8</f>
        <v>277.3</v>
      </c>
      <c r="N8" s="283">
        <v>277.5</v>
      </c>
      <c r="O8" s="283">
        <v>268.9</v>
      </c>
      <c r="P8" s="283">
        <v>271.7</v>
      </c>
      <c r="Q8" s="283">
        <v>268.6</v>
      </c>
      <c r="R8" s="284">
        <f>+Q8</f>
        <v>268.6</v>
      </c>
    </row>
    <row r="9" spans="1:18" ht="17.25" customHeight="1">
      <c r="A9" s="8"/>
      <c r="B9" s="96" t="s">
        <v>80</v>
      </c>
      <c r="C9" s="283">
        <v>123.7</v>
      </c>
      <c r="D9" s="283">
        <v>109.8</v>
      </c>
      <c r="E9" s="283">
        <v>112.7</v>
      </c>
      <c r="F9" s="283">
        <v>113.5</v>
      </c>
      <c r="G9" s="283">
        <v>103.2</v>
      </c>
      <c r="H9" s="284">
        <f>+G9</f>
        <v>103.2</v>
      </c>
      <c r="I9" s="283">
        <v>109.5</v>
      </c>
      <c r="J9" s="283">
        <v>116.7</v>
      </c>
      <c r="K9" s="283">
        <v>123.3</v>
      </c>
      <c r="L9" s="283">
        <v>129.6</v>
      </c>
      <c r="M9" s="284">
        <f>+L9</f>
        <v>129.6</v>
      </c>
      <c r="N9" s="283">
        <v>135.6</v>
      </c>
      <c r="O9" s="283">
        <v>135.7</v>
      </c>
      <c r="P9" s="283">
        <v>135.8</v>
      </c>
      <c r="Q9" s="283">
        <v>137.2</v>
      </c>
      <c r="R9" s="284">
        <f>+Q9</f>
        <v>137.2</v>
      </c>
    </row>
    <row r="10" spans="1:18" ht="17.25" customHeight="1">
      <c r="A10" s="8"/>
      <c r="B10" s="98" t="s">
        <v>90</v>
      </c>
      <c r="C10" s="285">
        <v>65.5</v>
      </c>
      <c r="D10" s="285">
        <v>56.1</v>
      </c>
      <c r="E10" s="285">
        <v>61.6</v>
      </c>
      <c r="F10" s="285">
        <v>57.1</v>
      </c>
      <c r="G10" s="285">
        <v>46.5</v>
      </c>
      <c r="H10" s="286">
        <f>+G10</f>
        <v>46.5</v>
      </c>
      <c r="I10" s="285">
        <v>51.4</v>
      </c>
      <c r="J10" s="285">
        <v>59.3</v>
      </c>
      <c r="K10" s="285">
        <v>62.5</v>
      </c>
      <c r="L10" s="285">
        <v>67.7</v>
      </c>
      <c r="M10" s="286">
        <f>+L10</f>
        <v>67.7</v>
      </c>
      <c r="N10" s="285">
        <v>74.2</v>
      </c>
      <c r="O10" s="285">
        <v>75.5</v>
      </c>
      <c r="P10" s="285">
        <v>78.2</v>
      </c>
      <c r="Q10" s="285">
        <v>78.5</v>
      </c>
      <c r="R10" s="286">
        <f>+Q10</f>
        <v>78.5</v>
      </c>
    </row>
    <row r="11" spans="1:18" ht="17.25" customHeight="1">
      <c r="A11" s="8"/>
      <c r="B11" s="33" t="s">
        <v>152</v>
      </c>
      <c r="C11" s="279">
        <f>SUM(C7:C10)</f>
        <v>893.8</v>
      </c>
      <c r="D11" s="279">
        <f>SUM(D7:D10)</f>
        <v>802.7</v>
      </c>
      <c r="E11" s="279">
        <f>SUM(E7:E10)</f>
        <v>826.5</v>
      </c>
      <c r="F11" s="279">
        <f>SUM(F7:F10)</f>
        <v>803.1</v>
      </c>
      <c r="G11" s="279">
        <f>SUM(G7:G10)</f>
        <v>694.2</v>
      </c>
      <c r="H11" s="279">
        <f>+G11</f>
        <v>694.2</v>
      </c>
      <c r="I11" s="279">
        <f>SUM(I7:I10)</f>
        <v>714.9</v>
      </c>
      <c r="J11" s="279">
        <f>SUM(J7:J10)</f>
        <v>761.1</v>
      </c>
      <c r="K11" s="279">
        <f>SUM(K7:K10)</f>
        <v>792.8</v>
      </c>
      <c r="L11" s="279">
        <f>SUM(L7:L10)</f>
        <v>802.8</v>
      </c>
      <c r="M11" s="279">
        <f>+L11</f>
        <v>802.8</v>
      </c>
      <c r="N11" s="279">
        <f>SUM(N7:N10)</f>
        <v>824.8</v>
      </c>
      <c r="O11" s="279">
        <f>SUM(O7:O10)</f>
        <v>805.3</v>
      </c>
      <c r="P11" s="279">
        <f>SUM(P7:P10)</f>
        <v>813.1</v>
      </c>
      <c r="Q11" s="279">
        <f>SUM(Q7:Q10)</f>
        <v>808</v>
      </c>
      <c r="R11" s="279">
        <f>+Q11</f>
        <v>808</v>
      </c>
    </row>
    <row r="12" spans="1:18" ht="17.25" customHeight="1">
      <c r="A12" s="8"/>
      <c r="B12" s="33" t="s">
        <v>153</v>
      </c>
      <c r="C12" s="287">
        <v>101.6</v>
      </c>
      <c r="D12" s="287">
        <v>96.9</v>
      </c>
      <c r="E12" s="287">
        <v>100.3</v>
      </c>
      <c r="F12" s="287">
        <v>101.2</v>
      </c>
      <c r="G12" s="287">
        <v>94.7</v>
      </c>
      <c r="H12" s="279">
        <f>+CIC!H31</f>
        <v>94.7</v>
      </c>
      <c r="I12" s="287">
        <v>93.8</v>
      </c>
      <c r="J12" s="287">
        <v>101.1</v>
      </c>
      <c r="K12" s="287">
        <v>109</v>
      </c>
      <c r="L12" s="287">
        <v>112.1</v>
      </c>
      <c r="M12" s="279">
        <f>+CIC!M31</f>
        <v>112.1</v>
      </c>
      <c r="N12" s="287">
        <v>120.9</v>
      </c>
      <c r="O12" s="287">
        <v>120.3</v>
      </c>
      <c r="P12" s="287">
        <v>122</v>
      </c>
      <c r="Q12" s="287">
        <v>124.9</v>
      </c>
      <c r="R12" s="279">
        <f>+CIC!R31</f>
        <v>124.9</v>
      </c>
    </row>
    <row r="13" spans="1:18" ht="17.25" customHeight="1" thickBot="1">
      <c r="A13" s="8"/>
      <c r="B13" s="105" t="s">
        <v>87</v>
      </c>
      <c r="C13" s="288">
        <f>+C11+C12</f>
        <v>995.4</v>
      </c>
      <c r="D13" s="288">
        <f>+D11+D12</f>
        <v>899.6</v>
      </c>
      <c r="E13" s="288">
        <f>+E11+E12</f>
        <v>926.8</v>
      </c>
      <c r="F13" s="288">
        <f>+F11+F12</f>
        <v>904.3</v>
      </c>
      <c r="G13" s="288">
        <f>+G11+G12</f>
        <v>788.9</v>
      </c>
      <c r="H13" s="288">
        <f>+G13</f>
        <v>788.9</v>
      </c>
      <c r="I13" s="288">
        <f>+I11+I12</f>
        <v>808.7</v>
      </c>
      <c r="J13" s="288">
        <f>+J11+J12</f>
        <v>862.2</v>
      </c>
      <c r="K13" s="288">
        <f>+K11+K12</f>
        <v>901.8</v>
      </c>
      <c r="L13" s="288">
        <f>+L11+L12</f>
        <v>914.9</v>
      </c>
      <c r="M13" s="288">
        <f>+L13</f>
        <v>914.9</v>
      </c>
      <c r="N13" s="288">
        <f>+N11+N12</f>
        <v>945.7</v>
      </c>
      <c r="O13" s="288">
        <f>+O11+O12</f>
        <v>925.6</v>
      </c>
      <c r="P13" s="288">
        <f>+P11+P12</f>
        <v>935.1</v>
      </c>
      <c r="Q13" s="288">
        <f>+Q11+Q12</f>
        <v>932.9</v>
      </c>
      <c r="R13" s="288">
        <f>+Q13</f>
        <v>932.9</v>
      </c>
    </row>
    <row r="14" spans="1:18" ht="17.25" customHeight="1">
      <c r="A14" s="8"/>
      <c r="B14" s="100"/>
      <c r="C14" s="101"/>
      <c r="D14" s="101"/>
      <c r="E14" s="156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ht="17.25" customHeight="1">
      <c r="A15" s="8"/>
      <c r="B15" s="103" t="s">
        <v>215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s="21" customFormat="1" ht="17.25" customHeight="1" thickBot="1">
      <c r="A16" s="8"/>
      <c r="B16" s="382" t="s">
        <v>216</v>
      </c>
      <c r="C16" s="383">
        <v>988.2</v>
      </c>
      <c r="D16" s="383">
        <v>941.5</v>
      </c>
      <c r="E16" s="383">
        <v>941.4</v>
      </c>
      <c r="F16" s="383">
        <v>937.2</v>
      </c>
      <c r="G16" s="383">
        <v>844.9</v>
      </c>
      <c r="H16" s="383">
        <v>916.3</v>
      </c>
      <c r="I16" s="383">
        <v>803.1</v>
      </c>
      <c r="J16" s="383">
        <v>840.2</v>
      </c>
      <c r="K16" s="383">
        <v>884.7</v>
      </c>
      <c r="L16" s="383">
        <v>900.8</v>
      </c>
      <c r="M16" s="383">
        <v>857.2</v>
      </c>
      <c r="N16" s="383">
        <v>930.4</v>
      </c>
      <c r="O16" s="383">
        <v>959.1</v>
      </c>
      <c r="P16" s="383">
        <v>929.3</v>
      </c>
      <c r="Q16" s="383">
        <v>948.5</v>
      </c>
      <c r="R16" s="383">
        <v>941.8</v>
      </c>
    </row>
    <row r="17" spans="1:18" ht="17.25" customHeight="1">
      <c r="A17" s="8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1:18" ht="17.25" customHeight="1">
      <c r="A18" s="8"/>
      <c r="B18" s="103" t="s">
        <v>88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17.25" customHeight="1">
      <c r="A19" s="8"/>
      <c r="B19" s="94" t="s">
        <v>84</v>
      </c>
      <c r="C19" s="281">
        <v>343.5</v>
      </c>
      <c r="D19" s="281">
        <v>298.7</v>
      </c>
      <c r="E19" s="281">
        <v>309.9</v>
      </c>
      <c r="F19" s="281">
        <v>313.1</v>
      </c>
      <c r="G19" s="281">
        <v>264.8</v>
      </c>
      <c r="H19" s="282">
        <f>+G19</f>
        <v>264.8</v>
      </c>
      <c r="I19" s="281">
        <v>277.2</v>
      </c>
      <c r="J19" s="281">
        <v>287.7</v>
      </c>
      <c r="K19" s="281">
        <v>293.7</v>
      </c>
      <c r="L19" s="281">
        <v>298.2</v>
      </c>
      <c r="M19" s="282">
        <f>+L19</f>
        <v>298.2</v>
      </c>
      <c r="N19" s="281">
        <v>308.5</v>
      </c>
      <c r="O19" s="281">
        <v>310.7</v>
      </c>
      <c r="P19" s="281">
        <v>304.3</v>
      </c>
      <c r="Q19" s="281">
        <v>300.9</v>
      </c>
      <c r="R19" s="282">
        <f>+Q19</f>
        <v>300.9</v>
      </c>
    </row>
    <row r="20" spans="1:18" ht="17.25" customHeight="1">
      <c r="A20" s="8"/>
      <c r="B20" s="96" t="s">
        <v>85</v>
      </c>
      <c r="C20" s="283">
        <v>257.6</v>
      </c>
      <c r="D20" s="283">
        <v>236.9</v>
      </c>
      <c r="E20" s="283">
        <v>244.6</v>
      </c>
      <c r="F20" s="283">
        <v>233.2</v>
      </c>
      <c r="G20" s="283">
        <v>212.1</v>
      </c>
      <c r="H20" s="284">
        <f>+G20</f>
        <v>212.1</v>
      </c>
      <c r="I20" s="283">
        <v>216.5</v>
      </c>
      <c r="J20" s="283">
        <v>234.9</v>
      </c>
      <c r="K20" s="283">
        <v>247.9</v>
      </c>
      <c r="L20" s="283">
        <v>248.4</v>
      </c>
      <c r="M20" s="284">
        <f>+L20</f>
        <v>248.4</v>
      </c>
      <c r="N20" s="283">
        <v>246.8</v>
      </c>
      <c r="O20" s="283">
        <v>222.7</v>
      </c>
      <c r="P20" s="283">
        <v>229</v>
      </c>
      <c r="Q20" s="283">
        <v>220.7</v>
      </c>
      <c r="R20" s="284">
        <f>+Q20</f>
        <v>220.7</v>
      </c>
    </row>
    <row r="21" spans="1:18" ht="17.25" customHeight="1">
      <c r="A21" s="8"/>
      <c r="B21" s="96" t="s">
        <v>86</v>
      </c>
      <c r="C21" s="283">
        <v>269.9</v>
      </c>
      <c r="D21" s="283">
        <v>256.7</v>
      </c>
      <c r="E21" s="283">
        <v>257.6</v>
      </c>
      <c r="F21" s="283">
        <v>252.2</v>
      </c>
      <c r="G21" s="283">
        <v>229.7</v>
      </c>
      <c r="H21" s="284">
        <f>+G21</f>
        <v>229.7</v>
      </c>
      <c r="I21" s="283">
        <v>227.7</v>
      </c>
      <c r="J21" s="283">
        <v>238.6</v>
      </c>
      <c r="K21" s="283">
        <v>267.5</v>
      </c>
      <c r="L21" s="283">
        <v>269.9</v>
      </c>
      <c r="M21" s="284">
        <f>+L21</f>
        <v>269.9</v>
      </c>
      <c r="N21" s="283">
        <v>284.3</v>
      </c>
      <c r="O21" s="283">
        <v>283</v>
      </c>
      <c r="P21" s="283">
        <v>285.1</v>
      </c>
      <c r="Q21" s="283">
        <v>292.3</v>
      </c>
      <c r="R21" s="284">
        <f>+Q21</f>
        <v>292.3</v>
      </c>
    </row>
    <row r="22" spans="1:18" ht="17.25" customHeight="1">
      <c r="A22" s="8"/>
      <c r="B22" s="98" t="s">
        <v>9</v>
      </c>
      <c r="C22" s="285">
        <v>124.4</v>
      </c>
      <c r="D22" s="285">
        <v>107.3</v>
      </c>
      <c r="E22" s="285">
        <v>114.7</v>
      </c>
      <c r="F22" s="285">
        <v>105.8</v>
      </c>
      <c r="G22" s="285">
        <v>82.3</v>
      </c>
      <c r="H22" s="286">
        <f>+G22</f>
        <v>82.3</v>
      </c>
      <c r="I22" s="285">
        <v>87.3</v>
      </c>
      <c r="J22" s="285">
        <v>101</v>
      </c>
      <c r="K22" s="285">
        <v>92.7</v>
      </c>
      <c r="L22" s="285">
        <v>98.4</v>
      </c>
      <c r="M22" s="286">
        <f>+L22</f>
        <v>98.4</v>
      </c>
      <c r="N22" s="285">
        <v>106.1</v>
      </c>
      <c r="O22" s="285">
        <v>109.2</v>
      </c>
      <c r="P22" s="285">
        <v>116.7</v>
      </c>
      <c r="Q22" s="285">
        <v>119</v>
      </c>
      <c r="R22" s="286">
        <f>+Q22</f>
        <v>119</v>
      </c>
    </row>
    <row r="23" spans="1:18" ht="17.25" customHeight="1" thickBot="1">
      <c r="A23" s="8"/>
      <c r="B23" s="102" t="s">
        <v>87</v>
      </c>
      <c r="C23" s="278">
        <f>IF((SUM(C19:C22))=C13,SUM(C19:C22),"Error")</f>
        <v>995.4</v>
      </c>
      <c r="D23" s="278">
        <f>IF((SUM(D19:D22))=D13,SUM(D19:D22),"Error")</f>
        <v>899.6</v>
      </c>
      <c r="E23" s="278">
        <f>IF((SUM(E19:E22))=E13,SUM(E19:E22),"Error")</f>
        <v>926.8</v>
      </c>
      <c r="F23" s="278">
        <f>IF((SUM(F19:F22))=F13,SUM(F19:F22),"Error")</f>
        <v>904.3</v>
      </c>
      <c r="G23" s="278">
        <f>IF((SUM(G19:G22))=G13,SUM(G19:G22),"Error")</f>
        <v>788.9</v>
      </c>
      <c r="H23" s="278">
        <f>+G23</f>
        <v>788.9</v>
      </c>
      <c r="I23" s="278">
        <f>IF((SUM(I19:I22))=I13,SUM(I19:I22),"Error")</f>
        <v>808.7</v>
      </c>
      <c r="J23" s="278">
        <f>IF((SUM(J19:J22))=J13,SUM(J19:J22),"Error")</f>
        <v>862.2</v>
      </c>
      <c r="K23" s="278">
        <f>IF((SUM(K19:K22))=K13,SUM(K19:K22),"Error")</f>
        <v>901.8</v>
      </c>
      <c r="L23" s="278">
        <f>IF((SUM(L19:L22))=L13,SUM(L19:L22),"Error")</f>
        <v>914.9</v>
      </c>
      <c r="M23" s="278">
        <f>+L23</f>
        <v>914.9</v>
      </c>
      <c r="N23" s="278">
        <f>IF((SUM(N19:N22))=N13,SUM(N19:N22),"Error")</f>
        <v>945.7</v>
      </c>
      <c r="O23" s="278">
        <f>IF((SUM(O19:O22))=O13,SUM(O19:O22),"Error")</f>
        <v>925.6</v>
      </c>
      <c r="P23" s="278">
        <f>IF((SUM(P19:P22))=P13,SUM(P19:P22),"Error")</f>
        <v>935.1</v>
      </c>
      <c r="Q23" s="278">
        <f>IF((SUM(Q19:Q22))=Q13,SUM(Q19:Q22),"Error")</f>
        <v>932.9</v>
      </c>
      <c r="R23" s="278">
        <f>+Q23</f>
        <v>932.9</v>
      </c>
    </row>
    <row r="24" spans="1:18" ht="17.25" customHeight="1">
      <c r="A24" s="8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18" ht="17.25" customHeight="1">
      <c r="A25" s="8"/>
      <c r="B25" s="103" t="s">
        <v>91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8" customHeight="1">
      <c r="A26" s="8"/>
      <c r="B26" s="106" t="s">
        <v>92</v>
      </c>
      <c r="C26" s="233">
        <v>9.3</v>
      </c>
      <c r="D26" s="233">
        <v>5.6</v>
      </c>
      <c r="E26" s="233">
        <v>3.8</v>
      </c>
      <c r="F26" s="233">
        <v>0.6</v>
      </c>
      <c r="G26" s="233">
        <v>-7.5</v>
      </c>
      <c r="H26" s="289">
        <f aca="true" t="shared" si="0" ref="H26:H31">D26+E26+F26+G26</f>
        <v>2.5</v>
      </c>
      <c r="I26" s="233">
        <v>1.9</v>
      </c>
      <c r="J26" s="233">
        <v>2</v>
      </c>
      <c r="K26" s="233">
        <v>3.7</v>
      </c>
      <c r="L26" s="233">
        <v>-2.1</v>
      </c>
      <c r="M26" s="289">
        <f aca="true" t="shared" si="1" ref="M26:M31">I26+J26+K26+L26</f>
        <v>5.5</v>
      </c>
      <c r="N26" s="233">
        <v>4.5</v>
      </c>
      <c r="O26" s="233">
        <v>1.6</v>
      </c>
      <c r="P26" s="233">
        <v>1.2</v>
      </c>
      <c r="Q26" s="233">
        <v>1</v>
      </c>
      <c r="R26" s="289">
        <f>N26+O26+P26+Q26</f>
        <v>8.3</v>
      </c>
    </row>
    <row r="27" spans="1:18" ht="17.25" customHeight="1">
      <c r="A27" s="8"/>
      <c r="B27" s="96" t="s">
        <v>81</v>
      </c>
      <c r="C27" s="283">
        <v>26.8</v>
      </c>
      <c r="D27" s="283">
        <v>3.3</v>
      </c>
      <c r="E27" s="283">
        <v>6</v>
      </c>
      <c r="F27" s="283">
        <v>4.8</v>
      </c>
      <c r="G27" s="283">
        <v>2.3</v>
      </c>
      <c r="H27" s="284">
        <f t="shared" si="0"/>
        <v>16.4</v>
      </c>
      <c r="I27" s="283">
        <v>4.5</v>
      </c>
      <c r="J27" s="283">
        <v>2.8</v>
      </c>
      <c r="K27" s="283">
        <v>2.4</v>
      </c>
      <c r="L27" s="283">
        <v>0.6</v>
      </c>
      <c r="M27" s="284">
        <f t="shared" si="1"/>
        <v>10.3</v>
      </c>
      <c r="N27" s="283">
        <v>2.4</v>
      </c>
      <c r="O27" s="283">
        <v>5.6</v>
      </c>
      <c r="P27" s="283">
        <v>4.3</v>
      </c>
      <c r="Q27" s="283">
        <v>2.8</v>
      </c>
      <c r="R27" s="284">
        <f>N27+O27+P27+Q27</f>
        <v>15.1</v>
      </c>
    </row>
    <row r="28" spans="1:18" ht="17.25" customHeight="1">
      <c r="A28" s="8"/>
      <c r="B28" s="96" t="s">
        <v>80</v>
      </c>
      <c r="C28" s="283">
        <v>7.3</v>
      </c>
      <c r="D28" s="283">
        <v>3.7</v>
      </c>
      <c r="E28" s="283">
        <v>2.1</v>
      </c>
      <c r="F28" s="283">
        <v>4.3</v>
      </c>
      <c r="G28" s="283">
        <v>6.7</v>
      </c>
      <c r="H28" s="284">
        <f t="shared" si="0"/>
        <v>16.8</v>
      </c>
      <c r="I28" s="283">
        <v>0.6</v>
      </c>
      <c r="J28" s="283">
        <v>1.5</v>
      </c>
      <c r="K28" s="283">
        <v>2.8</v>
      </c>
      <c r="L28" s="283">
        <v>3.1</v>
      </c>
      <c r="M28" s="284">
        <f t="shared" si="1"/>
        <v>8</v>
      </c>
      <c r="N28" s="283">
        <v>2</v>
      </c>
      <c r="O28" s="283">
        <v>1.6</v>
      </c>
      <c r="P28" s="283">
        <v>3.1</v>
      </c>
      <c r="Q28" s="283">
        <v>2.8</v>
      </c>
      <c r="R28" s="284">
        <f>N28+O28+P28+Q28</f>
        <v>9.5</v>
      </c>
    </row>
    <row r="29" spans="1:18" ht="17.25" customHeight="1">
      <c r="A29" s="8"/>
      <c r="B29" s="98" t="s">
        <v>82</v>
      </c>
      <c r="C29" s="285">
        <v>9.3</v>
      </c>
      <c r="D29" s="285">
        <v>2.4</v>
      </c>
      <c r="E29" s="285">
        <v>4.1</v>
      </c>
      <c r="F29" s="285">
        <v>2.2</v>
      </c>
      <c r="G29" s="285">
        <v>-0.5</v>
      </c>
      <c r="H29" s="286">
        <f t="shared" si="0"/>
        <v>8.2</v>
      </c>
      <c r="I29" s="285">
        <v>2.6</v>
      </c>
      <c r="J29" s="285">
        <v>2.8</v>
      </c>
      <c r="K29" s="285">
        <v>2.3</v>
      </c>
      <c r="L29" s="285">
        <v>3.8</v>
      </c>
      <c r="M29" s="286">
        <f t="shared" si="1"/>
        <v>11.5</v>
      </c>
      <c r="N29" s="285">
        <v>4</v>
      </c>
      <c r="O29" s="285">
        <v>3.1</v>
      </c>
      <c r="P29" s="285">
        <v>3.8</v>
      </c>
      <c r="Q29" s="285">
        <v>1.5</v>
      </c>
      <c r="R29" s="286">
        <f>N29+O29+P29+Q29</f>
        <v>12.4</v>
      </c>
    </row>
    <row r="30" spans="1:18" ht="17.25" customHeight="1">
      <c r="A30" s="8"/>
      <c r="B30" s="33" t="s">
        <v>152</v>
      </c>
      <c r="C30" s="279">
        <f aca="true" t="shared" si="2" ref="C30:J30">SUM(C26:C29)</f>
        <v>52.7</v>
      </c>
      <c r="D30" s="279">
        <f t="shared" si="2"/>
        <v>15</v>
      </c>
      <c r="E30" s="279">
        <f t="shared" si="2"/>
        <v>16</v>
      </c>
      <c r="F30" s="279">
        <f t="shared" si="2"/>
        <v>11.9</v>
      </c>
      <c r="G30" s="279">
        <f t="shared" si="2"/>
        <v>1</v>
      </c>
      <c r="H30" s="279">
        <f t="shared" si="2"/>
        <v>43.9</v>
      </c>
      <c r="I30" s="279">
        <f t="shared" si="2"/>
        <v>9.6</v>
      </c>
      <c r="J30" s="279">
        <f t="shared" si="2"/>
        <v>9.1</v>
      </c>
      <c r="K30" s="279">
        <f aca="true" t="shared" si="3" ref="K30:P30">SUM(K26:K29)</f>
        <v>11.2</v>
      </c>
      <c r="L30" s="279">
        <f t="shared" si="3"/>
        <v>5.4</v>
      </c>
      <c r="M30" s="279">
        <f t="shared" si="3"/>
        <v>35.3</v>
      </c>
      <c r="N30" s="279">
        <f t="shared" si="3"/>
        <v>12.9</v>
      </c>
      <c r="O30" s="279">
        <f t="shared" si="3"/>
        <v>11.9</v>
      </c>
      <c r="P30" s="279">
        <f t="shared" si="3"/>
        <v>12.4</v>
      </c>
      <c r="Q30" s="279">
        <f>SUM(Q26:Q29)</f>
        <v>8.1</v>
      </c>
      <c r="R30" s="279">
        <f>SUM(R26:R29)</f>
        <v>45.3</v>
      </c>
    </row>
    <row r="31" spans="1:18" ht="17.25" customHeight="1">
      <c r="A31" s="8"/>
      <c r="B31" s="33" t="s">
        <v>153</v>
      </c>
      <c r="C31" s="287">
        <v>0.8</v>
      </c>
      <c r="D31" s="287">
        <v>2.1</v>
      </c>
      <c r="E31" s="287">
        <v>1.4</v>
      </c>
      <c r="F31" s="287">
        <v>2.6</v>
      </c>
      <c r="G31" s="287">
        <v>0.9</v>
      </c>
      <c r="H31" s="279">
        <f t="shared" si="0"/>
        <v>7</v>
      </c>
      <c r="I31" s="287">
        <v>1.8</v>
      </c>
      <c r="J31" s="287">
        <v>1.6</v>
      </c>
      <c r="K31" s="287">
        <v>1.9</v>
      </c>
      <c r="L31" s="287">
        <v>1</v>
      </c>
      <c r="M31" s="279">
        <f t="shared" si="1"/>
        <v>6.3</v>
      </c>
      <c r="N31" s="287">
        <v>5.7</v>
      </c>
      <c r="O31" s="287">
        <v>1.9</v>
      </c>
      <c r="P31" s="287">
        <v>0.2</v>
      </c>
      <c r="Q31" s="287">
        <v>1.5</v>
      </c>
      <c r="R31" s="279">
        <f>N31+O31+P31+Q31</f>
        <v>9.3</v>
      </c>
    </row>
    <row r="32" spans="1:18" ht="17.25" customHeight="1" thickBot="1">
      <c r="A32" s="8"/>
      <c r="B32" s="102" t="s">
        <v>69</v>
      </c>
      <c r="C32" s="288">
        <f>+C30+C31</f>
        <v>53.5</v>
      </c>
      <c r="D32" s="288">
        <f aca="true" t="shared" si="4" ref="D32:J32">+D30+D31</f>
        <v>17.1</v>
      </c>
      <c r="E32" s="288">
        <f t="shared" si="4"/>
        <v>17.4</v>
      </c>
      <c r="F32" s="288">
        <f t="shared" si="4"/>
        <v>14.5</v>
      </c>
      <c r="G32" s="288">
        <f t="shared" si="4"/>
        <v>1.9</v>
      </c>
      <c r="H32" s="288">
        <f t="shared" si="4"/>
        <v>50.9</v>
      </c>
      <c r="I32" s="288">
        <f t="shared" si="4"/>
        <v>11.4</v>
      </c>
      <c r="J32" s="288">
        <f t="shared" si="4"/>
        <v>10.7</v>
      </c>
      <c r="K32" s="288">
        <f aca="true" t="shared" si="5" ref="K32:P32">+K30+K31</f>
        <v>13.1</v>
      </c>
      <c r="L32" s="288">
        <f t="shared" si="5"/>
        <v>6.4</v>
      </c>
      <c r="M32" s="288">
        <f t="shared" si="5"/>
        <v>41.6</v>
      </c>
      <c r="N32" s="288">
        <f t="shared" si="5"/>
        <v>18.6</v>
      </c>
      <c r="O32" s="288">
        <f t="shared" si="5"/>
        <v>13.8</v>
      </c>
      <c r="P32" s="288">
        <f t="shared" si="5"/>
        <v>12.6</v>
      </c>
      <c r="Q32" s="288">
        <f>+Q30+Q31</f>
        <v>9.6</v>
      </c>
      <c r="R32" s="288">
        <f>+R30+R31</f>
        <v>54.6</v>
      </c>
    </row>
    <row r="33" spans="1:18" ht="17.25" customHeight="1">
      <c r="A33" s="8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ht="17.25" customHeight="1">
      <c r="A34" s="8"/>
      <c r="B34" s="14" t="s">
        <v>68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ht="17.25" customHeight="1">
      <c r="A35" s="8"/>
      <c r="B35" s="128" t="s">
        <v>69</v>
      </c>
      <c r="C35" s="312">
        <v>52.7</v>
      </c>
      <c r="D35" s="296">
        <v>15</v>
      </c>
      <c r="E35" s="296">
        <v>16</v>
      </c>
      <c r="F35" s="296">
        <v>11.9</v>
      </c>
      <c r="G35" s="296">
        <v>1</v>
      </c>
      <c r="H35" s="306">
        <f>D35+E35+F35+G35</f>
        <v>43.9</v>
      </c>
      <c r="I35" s="296">
        <v>9.6</v>
      </c>
      <c r="J35" s="296">
        <v>9.1</v>
      </c>
      <c r="K35" s="296">
        <v>11.2</v>
      </c>
      <c r="L35" s="296">
        <v>5.4</v>
      </c>
      <c r="M35" s="306">
        <f>I35+J35+K35+L35</f>
        <v>35.3</v>
      </c>
      <c r="N35" s="296">
        <v>12.9</v>
      </c>
      <c r="O35" s="296">
        <v>11.9</v>
      </c>
      <c r="P35" s="296">
        <v>12.4</v>
      </c>
      <c r="Q35" s="312">
        <v>8.1</v>
      </c>
      <c r="R35" s="271">
        <f>N35+O35+P35+Q35</f>
        <v>45.3</v>
      </c>
    </row>
    <row r="36" spans="1:18" ht="17.25" customHeight="1">
      <c r="A36" s="8"/>
      <c r="B36" s="232" t="s">
        <v>137</v>
      </c>
      <c r="C36" s="313">
        <v>1.5</v>
      </c>
      <c r="D36" s="297">
        <f>SUM(D37:D39)</f>
        <v>-106.1</v>
      </c>
      <c r="E36" s="297">
        <f>SUM(E37:E39)</f>
        <v>7.8</v>
      </c>
      <c r="F36" s="297">
        <f>SUM(F37:F39)</f>
        <v>-35.3</v>
      </c>
      <c r="G36" s="297">
        <f>SUM(G37:G39)</f>
        <v>-109.9</v>
      </c>
      <c r="H36" s="297">
        <f>D36+E36+F36+G36</f>
        <v>-243.5</v>
      </c>
      <c r="I36" s="297">
        <f>SUM(I37:I39)</f>
        <v>11.1</v>
      </c>
      <c r="J36" s="297">
        <f>SUM(J37:J39)</f>
        <v>37.1</v>
      </c>
      <c r="K36" s="297">
        <f>SUM(K37:K39)</f>
        <v>20.5</v>
      </c>
      <c r="L36" s="297">
        <v>4.6</v>
      </c>
      <c r="M36" s="297">
        <f>I36+J36+K36+L36</f>
        <v>73.3</v>
      </c>
      <c r="N36" s="297">
        <f>SUM(N37:N39)</f>
        <v>9.1</v>
      </c>
      <c r="O36" s="297">
        <f>SUM(O37:O39)</f>
        <v>-31.4</v>
      </c>
      <c r="P36" s="297">
        <f>SUM(P37:P39)</f>
        <v>-4.6</v>
      </c>
      <c r="Q36" s="272">
        <f>SUM(Q37:Q39)</f>
        <v>-13.2</v>
      </c>
      <c r="R36" s="272">
        <f>N36+O36+P36+Q36</f>
        <v>-40.1</v>
      </c>
    </row>
    <row r="37" spans="1:18" ht="17.25" customHeight="1">
      <c r="A37" s="8"/>
      <c r="B37" s="227" t="s">
        <v>138</v>
      </c>
      <c r="C37" s="314">
        <v>0</v>
      </c>
      <c r="D37" s="298">
        <v>-45.6</v>
      </c>
      <c r="E37" s="298">
        <v>-6.7</v>
      </c>
      <c r="F37" s="298">
        <v>-58.4</v>
      </c>
      <c r="G37" s="298">
        <v>-73.1</v>
      </c>
      <c r="H37" s="303">
        <f>D37+E37+F37+G37</f>
        <v>-183.8</v>
      </c>
      <c r="I37" s="298">
        <v>-13.7</v>
      </c>
      <c r="J37" s="298">
        <v>44.8</v>
      </c>
      <c r="K37" s="298">
        <v>39.1</v>
      </c>
      <c r="L37" s="298">
        <v>13.1</v>
      </c>
      <c r="M37" s="303">
        <f>I37+J37+K37+L37</f>
        <v>83.3</v>
      </c>
      <c r="N37" s="298">
        <v>15.8</v>
      </c>
      <c r="O37" s="298">
        <v>-23.3</v>
      </c>
      <c r="P37" s="298">
        <v>26.9</v>
      </c>
      <c r="Q37" s="281">
        <v>17.4</v>
      </c>
      <c r="R37" s="282">
        <f>N37+O37+P37+Q37</f>
        <v>36.8</v>
      </c>
    </row>
    <row r="38" spans="1:18" ht="17.25" customHeight="1">
      <c r="A38" s="8"/>
      <c r="B38" s="225" t="s">
        <v>139</v>
      </c>
      <c r="C38" s="315">
        <v>0</v>
      </c>
      <c r="D38" s="299">
        <v>-60</v>
      </c>
      <c r="E38" s="299">
        <v>16.2</v>
      </c>
      <c r="F38" s="299">
        <v>24.6</v>
      </c>
      <c r="G38" s="299">
        <v>-35.3</v>
      </c>
      <c r="H38" s="304">
        <f>D38+E38+F38+G38</f>
        <v>-54.5</v>
      </c>
      <c r="I38" s="299">
        <v>25.1</v>
      </c>
      <c r="J38" s="299">
        <v>-6.3</v>
      </c>
      <c r="K38" s="299">
        <v>-16.5</v>
      </c>
      <c r="L38" s="299">
        <v>-6.4</v>
      </c>
      <c r="M38" s="304">
        <f>I38+J38+K38+L38</f>
        <v>-4.1</v>
      </c>
      <c r="N38" s="299">
        <v>-4.2</v>
      </c>
      <c r="O38" s="299">
        <v>-7.4</v>
      </c>
      <c r="P38" s="299">
        <v>-30.6</v>
      </c>
      <c r="Q38" s="283">
        <v>-28.6</v>
      </c>
      <c r="R38" s="284">
        <f>N38+O38+P38+Q38</f>
        <v>-70.8</v>
      </c>
    </row>
    <row r="39" spans="1:18" ht="17.25" customHeight="1">
      <c r="A39" s="8"/>
      <c r="B39" s="226" t="s">
        <v>140</v>
      </c>
      <c r="C39" s="316">
        <v>0</v>
      </c>
      <c r="D39" s="300">
        <v>-0.5</v>
      </c>
      <c r="E39" s="300">
        <v>-1.7</v>
      </c>
      <c r="F39" s="300">
        <v>-1.5</v>
      </c>
      <c r="G39" s="300">
        <v>-1.5</v>
      </c>
      <c r="H39" s="305">
        <f>D39+E39+F39+G39</f>
        <v>-5.2</v>
      </c>
      <c r="I39" s="300">
        <v>-0.3</v>
      </c>
      <c r="J39" s="300">
        <v>-1.4</v>
      </c>
      <c r="K39" s="300">
        <v>-2.1</v>
      </c>
      <c r="L39" s="300">
        <v>-2.1</v>
      </c>
      <c r="M39" s="305">
        <f>I39+J39+K39+L39</f>
        <v>-5.9</v>
      </c>
      <c r="N39" s="300">
        <v>-2.5</v>
      </c>
      <c r="O39" s="300">
        <v>-0.7</v>
      </c>
      <c r="P39" s="300">
        <v>-0.9</v>
      </c>
      <c r="Q39" s="319">
        <v>-2</v>
      </c>
      <c r="R39" s="277">
        <f>N39+O39+P39+Q39</f>
        <v>-6.1</v>
      </c>
    </row>
    <row r="40" spans="1:18" ht="17.25" customHeight="1">
      <c r="A40" s="8"/>
      <c r="B40" s="33" t="s">
        <v>152</v>
      </c>
      <c r="C40" s="279">
        <f>+C35+C36</f>
        <v>54.2</v>
      </c>
      <c r="D40" s="290">
        <f aca="true" t="shared" si="6" ref="D40:J40">+D35+D36</f>
        <v>-91.1</v>
      </c>
      <c r="E40" s="290">
        <f t="shared" si="6"/>
        <v>23.8</v>
      </c>
      <c r="F40" s="290">
        <f t="shared" si="6"/>
        <v>-23.4</v>
      </c>
      <c r="G40" s="290">
        <f t="shared" si="6"/>
        <v>-108.9</v>
      </c>
      <c r="H40" s="290">
        <f t="shared" si="6"/>
        <v>-199.6</v>
      </c>
      <c r="I40" s="290">
        <f t="shared" si="6"/>
        <v>20.7</v>
      </c>
      <c r="J40" s="290">
        <f t="shared" si="6"/>
        <v>46.2</v>
      </c>
      <c r="K40" s="290">
        <f aca="true" t="shared" si="7" ref="K40:P40">+K35+K36</f>
        <v>31.7</v>
      </c>
      <c r="L40" s="290">
        <f t="shared" si="7"/>
        <v>10</v>
      </c>
      <c r="M40" s="290">
        <f t="shared" si="7"/>
        <v>108.6</v>
      </c>
      <c r="N40" s="290">
        <f t="shared" si="7"/>
        <v>22</v>
      </c>
      <c r="O40" s="290">
        <f t="shared" si="7"/>
        <v>-19.5</v>
      </c>
      <c r="P40" s="290">
        <f t="shared" si="7"/>
        <v>7.8</v>
      </c>
      <c r="Q40" s="279">
        <f>+Q35+Q36</f>
        <v>-5.1</v>
      </c>
      <c r="R40" s="279">
        <f>+R35+R36</f>
        <v>5.2</v>
      </c>
    </row>
    <row r="41" spans="1:18" ht="17.25" customHeight="1">
      <c r="A41" s="8"/>
      <c r="B41" s="33" t="s">
        <v>153</v>
      </c>
      <c r="C41" s="287">
        <v>0.9</v>
      </c>
      <c r="D41" s="301">
        <v>-4.7</v>
      </c>
      <c r="E41" s="301">
        <v>3.4</v>
      </c>
      <c r="F41" s="301">
        <v>0.9</v>
      </c>
      <c r="G41" s="301">
        <v>-6.5</v>
      </c>
      <c r="H41" s="307">
        <f>SUM(D41:G41)</f>
        <v>-6.9</v>
      </c>
      <c r="I41" s="301">
        <v>-0.9</v>
      </c>
      <c r="J41" s="301">
        <v>7.3</v>
      </c>
      <c r="K41" s="301">
        <v>7.9</v>
      </c>
      <c r="L41" s="301">
        <v>3.1</v>
      </c>
      <c r="M41" s="307">
        <f>SUM(I41:L41)</f>
        <v>17.4</v>
      </c>
      <c r="N41" s="301">
        <v>8.8</v>
      </c>
      <c r="O41" s="301">
        <v>-0.6</v>
      </c>
      <c r="P41" s="301">
        <v>1.7</v>
      </c>
      <c r="Q41" s="287">
        <v>2.9</v>
      </c>
      <c r="R41" s="387">
        <f>SUM(N41:Q41)</f>
        <v>12.8</v>
      </c>
    </row>
    <row r="42" spans="1:18" ht="24" customHeight="1" thickBot="1">
      <c r="A42" s="8"/>
      <c r="B42" s="176" t="s">
        <v>165</v>
      </c>
      <c r="C42" s="317">
        <f>+C40+C41</f>
        <v>55.1</v>
      </c>
      <c r="D42" s="302">
        <f aca="true" t="shared" si="8" ref="D42:J42">+D40+D41</f>
        <v>-95.8</v>
      </c>
      <c r="E42" s="302">
        <f t="shared" si="8"/>
        <v>27.2</v>
      </c>
      <c r="F42" s="302">
        <f t="shared" si="8"/>
        <v>-22.5</v>
      </c>
      <c r="G42" s="302">
        <f t="shared" si="8"/>
        <v>-115.4</v>
      </c>
      <c r="H42" s="302">
        <f t="shared" si="8"/>
        <v>-206.5</v>
      </c>
      <c r="I42" s="302">
        <f t="shared" si="8"/>
        <v>19.8</v>
      </c>
      <c r="J42" s="302">
        <f t="shared" si="8"/>
        <v>53.5</v>
      </c>
      <c r="K42" s="302">
        <f aca="true" t="shared" si="9" ref="K42:P42">+K40+K41</f>
        <v>39.6</v>
      </c>
      <c r="L42" s="302">
        <f t="shared" si="9"/>
        <v>13.1</v>
      </c>
      <c r="M42" s="302">
        <f t="shared" si="9"/>
        <v>126</v>
      </c>
      <c r="N42" s="302">
        <f t="shared" si="9"/>
        <v>30.8</v>
      </c>
      <c r="O42" s="302">
        <f t="shared" si="9"/>
        <v>-20.1</v>
      </c>
      <c r="P42" s="302">
        <f t="shared" si="9"/>
        <v>9.5</v>
      </c>
      <c r="Q42" s="317">
        <f>+Q40+Q41</f>
        <v>-2.2</v>
      </c>
      <c r="R42" s="317">
        <f>+R40+R41</f>
        <v>18</v>
      </c>
    </row>
    <row r="43" spans="1:18" ht="17.25" customHeight="1">
      <c r="A43" s="8"/>
      <c r="B43" s="1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 ht="17.25" customHeight="1">
      <c r="A44" s="8"/>
      <c r="B44" s="14" t="s">
        <v>98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ht="17.25" customHeight="1">
      <c r="A45" s="8"/>
      <c r="B45" s="128" t="s">
        <v>69</v>
      </c>
      <c r="C45" s="318">
        <v>5.7</v>
      </c>
      <c r="D45" s="310">
        <v>6.9</v>
      </c>
      <c r="E45" s="310">
        <v>7.7</v>
      </c>
      <c r="F45" s="310">
        <v>6.3</v>
      </c>
      <c r="G45" s="310">
        <v>0.8</v>
      </c>
      <c r="H45" s="311">
        <v>5.1</v>
      </c>
      <c r="I45" s="310">
        <v>5.8</v>
      </c>
      <c r="J45" s="310">
        <v>5.3</v>
      </c>
      <c r="K45" s="310">
        <v>6.1</v>
      </c>
      <c r="L45" s="310">
        <v>2.8</v>
      </c>
      <c r="M45" s="311">
        <v>5.3</v>
      </c>
      <c r="N45" s="310">
        <v>8.1</v>
      </c>
      <c r="O45" s="310">
        <v>5.8</v>
      </c>
      <c r="P45" s="310">
        <v>5.4</v>
      </c>
      <c r="Q45" s="318">
        <v>4.1</v>
      </c>
      <c r="R45" s="388">
        <v>6</v>
      </c>
    </row>
    <row r="46" spans="1:18" ht="17.25" customHeight="1">
      <c r="A46" s="8"/>
      <c r="B46" s="227" t="s">
        <v>147</v>
      </c>
      <c r="C46" s="281">
        <v>6.3</v>
      </c>
      <c r="D46" s="298">
        <v>6.7</v>
      </c>
      <c r="E46" s="298">
        <v>8</v>
      </c>
      <c r="F46" s="298">
        <v>5.8</v>
      </c>
      <c r="G46" s="298">
        <v>0.5</v>
      </c>
      <c r="H46" s="320">
        <v>4.9</v>
      </c>
      <c r="I46" s="298">
        <v>5.5</v>
      </c>
      <c r="J46" s="298">
        <v>5.1</v>
      </c>
      <c r="K46" s="298">
        <v>5.9</v>
      </c>
      <c r="L46" s="298">
        <v>2.7</v>
      </c>
      <c r="M46" s="320">
        <v>5.1</v>
      </c>
      <c r="N46" s="298">
        <v>6.4</v>
      </c>
      <c r="O46" s="298">
        <v>5.8</v>
      </c>
      <c r="P46" s="298">
        <v>6.2</v>
      </c>
      <c r="Q46" s="281">
        <v>4</v>
      </c>
      <c r="R46" s="314">
        <v>5.6</v>
      </c>
    </row>
    <row r="47" spans="1:18" ht="17.25" customHeight="1">
      <c r="A47" s="8"/>
      <c r="B47" s="228" t="s">
        <v>148</v>
      </c>
      <c r="C47" s="285">
        <v>0.8</v>
      </c>
      <c r="D47" s="308">
        <v>8.3</v>
      </c>
      <c r="E47" s="308">
        <v>5.8</v>
      </c>
      <c r="F47" s="308">
        <v>10.4</v>
      </c>
      <c r="G47" s="308">
        <v>3.5</v>
      </c>
      <c r="H47" s="321">
        <v>6.9</v>
      </c>
      <c r="I47" s="308">
        <v>7.6</v>
      </c>
      <c r="J47" s="308">
        <v>6.8</v>
      </c>
      <c r="K47" s="308">
        <v>7.5</v>
      </c>
      <c r="L47" s="308">
        <v>3.7</v>
      </c>
      <c r="M47" s="321">
        <v>6.7</v>
      </c>
      <c r="N47" s="308">
        <v>20.3</v>
      </c>
      <c r="O47" s="308">
        <v>6.3</v>
      </c>
      <c r="P47" s="308">
        <v>0.7</v>
      </c>
      <c r="Q47" s="285">
        <v>4.9</v>
      </c>
      <c r="R47" s="389">
        <v>8.3</v>
      </c>
    </row>
    <row r="48" spans="1:18" ht="17.25" customHeight="1">
      <c r="A48" s="8"/>
      <c r="B48" s="32" t="s">
        <v>137</v>
      </c>
      <c r="C48" s="319">
        <v>0.2</v>
      </c>
      <c r="D48" s="300">
        <v>-45.4</v>
      </c>
      <c r="E48" s="300">
        <v>4.4</v>
      </c>
      <c r="F48" s="300">
        <v>-16</v>
      </c>
      <c r="G48" s="300">
        <v>-51.9</v>
      </c>
      <c r="H48" s="300">
        <v>-25.9</v>
      </c>
      <c r="I48" s="300">
        <v>4.3</v>
      </c>
      <c r="J48" s="300">
        <v>21.2</v>
      </c>
      <c r="K48" s="300">
        <v>12.3</v>
      </c>
      <c r="L48" s="300">
        <v>3</v>
      </c>
      <c r="M48" s="300">
        <v>10.7</v>
      </c>
      <c r="N48" s="300">
        <v>5.3</v>
      </c>
      <c r="O48" s="300">
        <v>-14.3</v>
      </c>
      <c r="P48" s="300">
        <v>-1.3</v>
      </c>
      <c r="Q48" s="319">
        <v>-5</v>
      </c>
      <c r="R48" s="319">
        <v>-4</v>
      </c>
    </row>
    <row r="49" spans="1:18" ht="27.75" customHeight="1" thickBot="1">
      <c r="A49" s="8"/>
      <c r="B49" s="176" t="s">
        <v>165</v>
      </c>
      <c r="C49" s="317">
        <f>+C45+C48</f>
        <v>5.9</v>
      </c>
      <c r="D49" s="302">
        <f aca="true" t="shared" si="10" ref="D49:I49">+D45+D48</f>
        <v>-38.5</v>
      </c>
      <c r="E49" s="302">
        <f t="shared" si="10"/>
        <v>12.1</v>
      </c>
      <c r="F49" s="302">
        <f t="shared" si="10"/>
        <v>-9.7</v>
      </c>
      <c r="G49" s="302">
        <f t="shared" si="10"/>
        <v>-51.1</v>
      </c>
      <c r="H49" s="302">
        <f t="shared" si="10"/>
        <v>-20.8</v>
      </c>
      <c r="I49" s="302">
        <f t="shared" si="10"/>
        <v>10.1</v>
      </c>
      <c r="J49" s="302">
        <f aca="true" t="shared" si="11" ref="J49:P49">+J45+J48</f>
        <v>26.5</v>
      </c>
      <c r="K49" s="302">
        <f t="shared" si="11"/>
        <v>18.4</v>
      </c>
      <c r="L49" s="302">
        <f t="shared" si="11"/>
        <v>5.8</v>
      </c>
      <c r="M49" s="302">
        <f t="shared" si="11"/>
        <v>16</v>
      </c>
      <c r="N49" s="302">
        <f t="shared" si="11"/>
        <v>13.4</v>
      </c>
      <c r="O49" s="302">
        <f t="shared" si="11"/>
        <v>-8.5</v>
      </c>
      <c r="P49" s="302">
        <f t="shared" si="11"/>
        <v>4.1</v>
      </c>
      <c r="Q49" s="317">
        <f>+Q45+Q48</f>
        <v>-0.9</v>
      </c>
      <c r="R49" s="317">
        <f>+R45+R48</f>
        <v>2</v>
      </c>
    </row>
    <row r="50" spans="1:18" ht="17.25" customHeight="1">
      <c r="A50" s="8"/>
      <c r="B50" s="1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ht="17.25" customHeight="1">
      <c r="A51" s="8"/>
      <c r="B51" s="14" t="s">
        <v>72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17.25" customHeight="1">
      <c r="A52" s="8"/>
      <c r="B52" s="128" t="s">
        <v>69</v>
      </c>
      <c r="C52" s="318">
        <v>5.7</v>
      </c>
      <c r="D52" s="310">
        <v>5.4</v>
      </c>
      <c r="E52" s="310">
        <v>6</v>
      </c>
      <c r="F52" s="310">
        <v>6.4</v>
      </c>
      <c r="G52" s="310">
        <v>5.1</v>
      </c>
      <c r="H52" s="311">
        <f>+G52</f>
        <v>5.1</v>
      </c>
      <c r="I52" s="310">
        <v>5</v>
      </c>
      <c r="J52" s="310">
        <v>4.2</v>
      </c>
      <c r="K52" s="310">
        <v>4.1</v>
      </c>
      <c r="L52" s="310">
        <v>5.3</v>
      </c>
      <c r="M52" s="311">
        <v>5.3</v>
      </c>
      <c r="N52" s="310">
        <v>6</v>
      </c>
      <c r="O52" s="310">
        <v>6</v>
      </c>
      <c r="P52" s="310">
        <v>5.7</v>
      </c>
      <c r="Q52" s="318">
        <v>6</v>
      </c>
      <c r="R52" s="388">
        <f>Q52</f>
        <v>6</v>
      </c>
    </row>
    <row r="53" spans="1:18" ht="17.25" customHeight="1">
      <c r="A53" s="8"/>
      <c r="B53" s="227" t="s">
        <v>147</v>
      </c>
      <c r="C53" s="281">
        <v>6.3</v>
      </c>
      <c r="D53" s="298">
        <v>5.9</v>
      </c>
      <c r="E53" s="298">
        <v>5.8</v>
      </c>
      <c r="F53" s="298">
        <v>6.2</v>
      </c>
      <c r="G53" s="298">
        <v>4.9</v>
      </c>
      <c r="H53" s="303">
        <f>+G53</f>
        <v>4.9</v>
      </c>
      <c r="I53" s="298">
        <v>4.8</v>
      </c>
      <c r="J53" s="298">
        <v>3.8</v>
      </c>
      <c r="K53" s="298">
        <v>3.8</v>
      </c>
      <c r="L53" s="298">
        <v>5.1</v>
      </c>
      <c r="M53" s="303">
        <v>5.1</v>
      </c>
      <c r="N53" s="298">
        <v>5.4</v>
      </c>
      <c r="O53" s="298">
        <v>5.4</v>
      </c>
      <c r="P53" s="298">
        <v>5.4</v>
      </c>
      <c r="Q53" s="281">
        <v>5.6</v>
      </c>
      <c r="R53" s="282">
        <f>Q53</f>
        <v>5.6</v>
      </c>
    </row>
    <row r="54" spans="1:18" ht="17.25" customHeight="1">
      <c r="A54" s="8"/>
      <c r="B54" s="228" t="s">
        <v>148</v>
      </c>
      <c r="C54" s="285">
        <v>0.8</v>
      </c>
      <c r="D54" s="308">
        <v>1.1</v>
      </c>
      <c r="E54" s="308">
        <v>7.4</v>
      </c>
      <c r="F54" s="308">
        <v>8</v>
      </c>
      <c r="G54" s="308">
        <v>6.9</v>
      </c>
      <c r="H54" s="309">
        <f>+G54</f>
        <v>6.9</v>
      </c>
      <c r="I54" s="308">
        <v>6.9</v>
      </c>
      <c r="J54" s="308">
        <v>6.9</v>
      </c>
      <c r="K54" s="308">
        <v>6.1</v>
      </c>
      <c r="L54" s="308">
        <v>6.7</v>
      </c>
      <c r="M54" s="309">
        <v>6.7</v>
      </c>
      <c r="N54" s="308">
        <v>10.9</v>
      </c>
      <c r="O54" s="308">
        <v>10.4</v>
      </c>
      <c r="P54" s="308">
        <v>8.1</v>
      </c>
      <c r="Q54" s="285">
        <v>8.3</v>
      </c>
      <c r="R54" s="286">
        <f>Q54</f>
        <v>8.3</v>
      </c>
    </row>
    <row r="55" spans="1:18" ht="17.25" customHeight="1">
      <c r="A55" s="8"/>
      <c r="B55" s="32" t="s">
        <v>137</v>
      </c>
      <c r="C55" s="319">
        <v>0.2</v>
      </c>
      <c r="D55" s="300">
        <v>-13</v>
      </c>
      <c r="E55" s="300">
        <v>-14.8</v>
      </c>
      <c r="F55" s="300">
        <v>-15.2</v>
      </c>
      <c r="G55" s="300">
        <v>-25.9</v>
      </c>
      <c r="H55" s="300">
        <v>-25.9</v>
      </c>
      <c r="I55" s="300">
        <v>-15.1</v>
      </c>
      <c r="J55" s="300">
        <v>-11.2</v>
      </c>
      <c r="K55" s="300">
        <v>-4.4</v>
      </c>
      <c r="L55" s="300">
        <v>10.7</v>
      </c>
      <c r="M55" s="300">
        <v>10.7</v>
      </c>
      <c r="N55" s="300">
        <v>10.9</v>
      </c>
      <c r="O55" s="300">
        <v>1.3</v>
      </c>
      <c r="P55" s="300">
        <v>-2</v>
      </c>
      <c r="Q55" s="319">
        <v>-4</v>
      </c>
      <c r="R55" s="319">
        <f>Q55</f>
        <v>-4</v>
      </c>
    </row>
    <row r="56" spans="1:18" ht="33.75" customHeight="1" thickBot="1">
      <c r="A56" s="8"/>
      <c r="B56" s="176" t="s">
        <v>75</v>
      </c>
      <c r="C56" s="317">
        <f>+C52+C55</f>
        <v>5.9</v>
      </c>
      <c r="D56" s="302">
        <f aca="true" t="shared" si="12" ref="D56:J56">+D52+D55</f>
        <v>-7.6</v>
      </c>
      <c r="E56" s="302">
        <f t="shared" si="12"/>
        <v>-8.8</v>
      </c>
      <c r="F56" s="302">
        <f t="shared" si="12"/>
        <v>-8.8</v>
      </c>
      <c r="G56" s="302">
        <f t="shared" si="12"/>
        <v>-20.8</v>
      </c>
      <c r="H56" s="302">
        <f t="shared" si="12"/>
        <v>-20.8</v>
      </c>
      <c r="I56" s="302">
        <f t="shared" si="12"/>
        <v>-10.1</v>
      </c>
      <c r="J56" s="302">
        <f t="shared" si="12"/>
        <v>-7</v>
      </c>
      <c r="K56" s="302">
        <f aca="true" t="shared" si="13" ref="K56:P56">+K52+K55</f>
        <v>-0.3</v>
      </c>
      <c r="L56" s="302">
        <f t="shared" si="13"/>
        <v>16</v>
      </c>
      <c r="M56" s="302">
        <f t="shared" si="13"/>
        <v>16</v>
      </c>
      <c r="N56" s="302">
        <f t="shared" si="13"/>
        <v>16.9</v>
      </c>
      <c r="O56" s="302">
        <f t="shared" si="13"/>
        <v>7.3</v>
      </c>
      <c r="P56" s="302">
        <f t="shared" si="13"/>
        <v>3.7</v>
      </c>
      <c r="Q56" s="302">
        <f>+Q52+Q55</f>
        <v>2</v>
      </c>
      <c r="R56" s="302">
        <f>+R52+R55</f>
        <v>2</v>
      </c>
    </row>
    <row r="57" spans="1:18" ht="22.5" customHeight="1">
      <c r="A57" s="8"/>
      <c r="B57" s="224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</row>
    <row r="58" spans="1:18" ht="17.25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68" ht="11.25" customHeight="1"/>
    <row r="76" ht="13.5" customHeight="1"/>
    <row r="92" ht="11.25" customHeight="1"/>
  </sheetData>
  <mergeCells count="1">
    <mergeCell ref="B1:B2"/>
  </mergeCells>
  <conditionalFormatting sqref="C13:R13 C23:R23 C16:R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8" s="4" customFormat="1" ht="21.75" customHeight="1">
      <c r="A1" s="2"/>
      <c r="B1" s="410" t="s">
        <v>146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21.75" customHeight="1">
      <c r="A2" s="5"/>
      <c r="B2" s="409"/>
      <c r="C2" s="7">
        <v>2007</v>
      </c>
      <c r="D2" s="6" t="s">
        <v>77</v>
      </c>
      <c r="E2" s="6" t="s">
        <v>99</v>
      </c>
      <c r="F2" s="6" t="s">
        <v>100</v>
      </c>
      <c r="G2" s="6" t="s">
        <v>101</v>
      </c>
      <c r="H2" s="7">
        <v>2008</v>
      </c>
      <c r="I2" s="6" t="s">
        <v>117</v>
      </c>
      <c r="J2" s="6" t="s">
        <v>131</v>
      </c>
      <c r="K2" s="6" t="s">
        <v>166</v>
      </c>
      <c r="L2" s="6" t="s">
        <v>185</v>
      </c>
      <c r="M2" s="7">
        <v>2009</v>
      </c>
      <c r="N2" s="6" t="s">
        <v>188</v>
      </c>
      <c r="O2" s="6" t="s">
        <v>218</v>
      </c>
      <c r="P2" s="6" t="s">
        <v>222</v>
      </c>
      <c r="Q2" s="6" t="s">
        <v>223</v>
      </c>
      <c r="R2" s="7">
        <v>2010</v>
      </c>
    </row>
    <row r="3" spans="1:18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7.25" customHeight="1">
      <c r="A6" s="8"/>
      <c r="B6" s="14" t="s">
        <v>118</v>
      </c>
      <c r="C6" s="17"/>
      <c r="D6" s="17"/>
      <c r="E6" s="17"/>
      <c r="F6" s="17"/>
      <c r="G6" s="17"/>
      <c r="H6" s="67"/>
      <c r="I6" s="17"/>
      <c r="J6" s="17"/>
      <c r="K6" s="17"/>
      <c r="L6" s="17"/>
      <c r="M6" s="67"/>
      <c r="N6" s="17"/>
      <c r="O6" s="17"/>
      <c r="P6" s="17"/>
      <c r="Q6" s="17"/>
      <c r="R6" s="67"/>
    </row>
    <row r="7" spans="1:18" s="21" customFormat="1" ht="17.25" customHeight="1" thickBot="1">
      <c r="A7" s="8"/>
      <c r="B7" s="31" t="s">
        <v>16</v>
      </c>
      <c r="C7" s="264">
        <v>11640</v>
      </c>
      <c r="D7" s="264">
        <v>2792</v>
      </c>
      <c r="E7" s="264">
        <v>2767</v>
      </c>
      <c r="F7" s="264">
        <v>2619</v>
      </c>
      <c r="G7" s="264">
        <v>2519</v>
      </c>
      <c r="H7" s="234">
        <f>SUM(D7:G7)</f>
        <v>10697</v>
      </c>
      <c r="I7" s="264">
        <v>2369</v>
      </c>
      <c r="J7" s="264">
        <v>2501</v>
      </c>
      <c r="K7" s="264">
        <v>2429</v>
      </c>
      <c r="L7" s="264">
        <v>2572</v>
      </c>
      <c r="M7" s="234">
        <f>SUM(I7:L7)</f>
        <v>9871</v>
      </c>
      <c r="N7" s="264">
        <v>2464</v>
      </c>
      <c r="O7" s="264">
        <v>2516</v>
      </c>
      <c r="P7" s="264">
        <v>2385</v>
      </c>
      <c r="Q7" s="264">
        <v>2464</v>
      </c>
      <c r="R7" s="234">
        <f>SUM(N7:Q7)</f>
        <v>9829</v>
      </c>
    </row>
    <row r="8" spans="1:18" s="21" customFormat="1" ht="17.25" customHeight="1" thickBot="1">
      <c r="A8" s="8"/>
      <c r="B8" s="31" t="s">
        <v>17</v>
      </c>
      <c r="C8" s="264">
        <v>20</v>
      </c>
      <c r="D8" s="264">
        <v>6</v>
      </c>
      <c r="E8" s="264">
        <v>12</v>
      </c>
      <c r="F8" s="264">
        <v>8</v>
      </c>
      <c r="G8" s="264">
        <v>115</v>
      </c>
      <c r="H8" s="234">
        <f>SUM(D8:G8)</f>
        <v>141</v>
      </c>
      <c r="I8" s="264">
        <v>16</v>
      </c>
      <c r="J8" s="264">
        <v>13</v>
      </c>
      <c r="K8" s="264">
        <v>-5</v>
      </c>
      <c r="L8" s="264">
        <v>9</v>
      </c>
      <c r="M8" s="234">
        <f>SUM(I8:L8)</f>
        <v>33</v>
      </c>
      <c r="N8" s="264">
        <v>32</v>
      </c>
      <c r="O8" s="264">
        <v>16</v>
      </c>
      <c r="P8" s="264">
        <v>8</v>
      </c>
      <c r="Q8" s="264">
        <v>14</v>
      </c>
      <c r="R8" s="234">
        <f>SUM(N8:Q8)</f>
        <v>70</v>
      </c>
    </row>
    <row r="9" spans="1:18" s="21" customFormat="1" ht="17.25" customHeight="1" thickBot="1">
      <c r="A9" s="8"/>
      <c r="B9" s="31" t="s">
        <v>22</v>
      </c>
      <c r="C9" s="265">
        <v>7219</v>
      </c>
      <c r="D9" s="265">
        <v>1817</v>
      </c>
      <c r="E9" s="265">
        <v>1821</v>
      </c>
      <c r="F9" s="265">
        <v>2122</v>
      </c>
      <c r="G9" s="265">
        <v>2287</v>
      </c>
      <c r="H9" s="234">
        <f>SUM(D9:G9)</f>
        <v>8047</v>
      </c>
      <c r="I9" s="265">
        <v>1629</v>
      </c>
      <c r="J9" s="265">
        <v>1729</v>
      </c>
      <c r="K9" s="265">
        <v>1711</v>
      </c>
      <c r="L9" s="265">
        <v>1871</v>
      </c>
      <c r="M9" s="234">
        <f>SUM(I9:L9)</f>
        <v>6940</v>
      </c>
      <c r="N9" s="265">
        <v>1755</v>
      </c>
      <c r="O9" s="265">
        <v>1867</v>
      </c>
      <c r="P9" s="265">
        <v>1765</v>
      </c>
      <c r="Q9" s="265">
        <v>1844</v>
      </c>
      <c r="R9" s="234">
        <f>SUM(N9:Q9)</f>
        <v>7231</v>
      </c>
    </row>
    <row r="10" spans="1:18" s="21" customFormat="1" ht="17.25" customHeight="1" thickBot="1">
      <c r="A10" s="8"/>
      <c r="B10" s="48" t="s">
        <v>113</v>
      </c>
      <c r="C10" s="267">
        <f aca="true" t="shared" si="0" ref="C10:J10">C7-C8-C9</f>
        <v>4401</v>
      </c>
      <c r="D10" s="267">
        <f t="shared" si="0"/>
        <v>969</v>
      </c>
      <c r="E10" s="267">
        <f t="shared" si="0"/>
        <v>934</v>
      </c>
      <c r="F10" s="267">
        <f t="shared" si="0"/>
        <v>489</v>
      </c>
      <c r="G10" s="267">
        <f t="shared" si="0"/>
        <v>117</v>
      </c>
      <c r="H10" s="267">
        <f t="shared" si="0"/>
        <v>2509</v>
      </c>
      <c r="I10" s="267">
        <f t="shared" si="0"/>
        <v>724</v>
      </c>
      <c r="J10" s="267">
        <f t="shared" si="0"/>
        <v>759</v>
      </c>
      <c r="K10" s="267">
        <f aca="true" t="shared" si="1" ref="K10:P10">K7-K8-K9</f>
        <v>723</v>
      </c>
      <c r="L10" s="267">
        <f t="shared" si="1"/>
        <v>692</v>
      </c>
      <c r="M10" s="267">
        <f t="shared" si="1"/>
        <v>2898</v>
      </c>
      <c r="N10" s="267">
        <f t="shared" si="1"/>
        <v>677</v>
      </c>
      <c r="O10" s="267">
        <f t="shared" si="1"/>
        <v>633</v>
      </c>
      <c r="P10" s="267">
        <f t="shared" si="1"/>
        <v>612</v>
      </c>
      <c r="Q10" s="267">
        <f>Q7-Q8-Q9</f>
        <v>606</v>
      </c>
      <c r="R10" s="267">
        <f>R7-R8-R9</f>
        <v>2528</v>
      </c>
    </row>
    <row r="11" spans="1:18" s="21" customFormat="1" ht="17.25" customHeight="1">
      <c r="A11" s="8"/>
      <c r="B11" s="22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7.25" customHeight="1">
      <c r="A12" s="8"/>
      <c r="B12" s="14" t="s">
        <v>119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7.25" customHeight="1">
      <c r="A13" s="8"/>
      <c r="B13" s="33" t="s">
        <v>45</v>
      </c>
      <c r="C13" s="279">
        <f aca="true" t="shared" si="2" ref="C13:J13">+C9/C7*100</f>
        <v>62</v>
      </c>
      <c r="D13" s="279">
        <f t="shared" si="2"/>
        <v>65.1</v>
      </c>
      <c r="E13" s="279">
        <f t="shared" si="2"/>
        <v>65.8</v>
      </c>
      <c r="F13" s="279">
        <f t="shared" si="2"/>
        <v>81</v>
      </c>
      <c r="G13" s="279">
        <f t="shared" si="2"/>
        <v>90.8</v>
      </c>
      <c r="H13" s="279">
        <f t="shared" si="2"/>
        <v>75.2</v>
      </c>
      <c r="I13" s="279">
        <f t="shared" si="2"/>
        <v>68.8</v>
      </c>
      <c r="J13" s="279">
        <f t="shared" si="2"/>
        <v>69.1</v>
      </c>
      <c r="K13" s="279">
        <f aca="true" t="shared" si="3" ref="K13:P13">+K9/K7*100</f>
        <v>70.4</v>
      </c>
      <c r="L13" s="279">
        <f t="shared" si="3"/>
        <v>72.7</v>
      </c>
      <c r="M13" s="279">
        <f t="shared" si="3"/>
        <v>70.3</v>
      </c>
      <c r="N13" s="279">
        <f t="shared" si="3"/>
        <v>71.2</v>
      </c>
      <c r="O13" s="279">
        <f t="shared" si="3"/>
        <v>74.2</v>
      </c>
      <c r="P13" s="279">
        <f t="shared" si="3"/>
        <v>74</v>
      </c>
      <c r="Q13" s="279">
        <f>+Q9/Q7*100</f>
        <v>74.8</v>
      </c>
      <c r="R13" s="279">
        <f>+R9/R7*100</f>
        <v>73.6</v>
      </c>
    </row>
    <row r="14" spans="1:18" ht="17.25" customHeight="1" thickBot="1">
      <c r="A14" s="8"/>
      <c r="B14" s="70" t="s">
        <v>46</v>
      </c>
      <c r="C14" s="280">
        <f aca="true" t="shared" si="4" ref="C14:J14">+C10/C7*100</f>
        <v>37.8</v>
      </c>
      <c r="D14" s="280">
        <f t="shared" si="4"/>
        <v>34.7</v>
      </c>
      <c r="E14" s="280">
        <f t="shared" si="4"/>
        <v>33.8</v>
      </c>
      <c r="F14" s="280">
        <f t="shared" si="4"/>
        <v>18.7</v>
      </c>
      <c r="G14" s="280">
        <f t="shared" si="4"/>
        <v>4.6</v>
      </c>
      <c r="H14" s="280">
        <f t="shared" si="4"/>
        <v>23.5</v>
      </c>
      <c r="I14" s="280">
        <f t="shared" si="4"/>
        <v>30.6</v>
      </c>
      <c r="J14" s="280">
        <f t="shared" si="4"/>
        <v>30.3</v>
      </c>
      <c r="K14" s="280">
        <f aca="true" t="shared" si="5" ref="K14:P14">+K10/K7*100</f>
        <v>29.8</v>
      </c>
      <c r="L14" s="280">
        <f t="shared" si="5"/>
        <v>26.9</v>
      </c>
      <c r="M14" s="280">
        <f t="shared" si="5"/>
        <v>29.4</v>
      </c>
      <c r="N14" s="280">
        <f t="shared" si="5"/>
        <v>27.5</v>
      </c>
      <c r="O14" s="280">
        <f t="shared" si="5"/>
        <v>25.2</v>
      </c>
      <c r="P14" s="280">
        <f t="shared" si="5"/>
        <v>25.7</v>
      </c>
      <c r="Q14" s="280">
        <f>+Q10/Q7*100</f>
        <v>24.6</v>
      </c>
      <c r="R14" s="280">
        <f>+R10/R7*100</f>
        <v>25.7</v>
      </c>
    </row>
    <row r="15" spans="1:18" s="21" customFormat="1" ht="17.25" customHeight="1">
      <c r="A15" s="8"/>
      <c r="B15" s="22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17.25" customHeight="1">
      <c r="A16" s="8"/>
      <c r="B16" s="14" t="s">
        <v>167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1" customFormat="1" ht="17.25" customHeight="1">
      <c r="A17" s="8"/>
      <c r="B17" s="27" t="s">
        <v>12</v>
      </c>
      <c r="C17" s="268">
        <v>3593</v>
      </c>
      <c r="D17" s="268">
        <v>912</v>
      </c>
      <c r="E17" s="268">
        <v>925</v>
      </c>
      <c r="F17" s="268">
        <v>941</v>
      </c>
      <c r="G17" s="268">
        <v>976</v>
      </c>
      <c r="H17" s="243">
        <f>SUM(D17:G17)</f>
        <v>3754</v>
      </c>
      <c r="I17" s="268">
        <v>943</v>
      </c>
      <c r="J17" s="268">
        <v>936</v>
      </c>
      <c r="K17" s="268">
        <v>881</v>
      </c>
      <c r="L17" s="268">
        <v>946</v>
      </c>
      <c r="M17" s="243">
        <f>SUM(I17:L17)</f>
        <v>3706</v>
      </c>
      <c r="N17" s="268">
        <v>921</v>
      </c>
      <c r="O17" s="268">
        <v>974</v>
      </c>
      <c r="P17" s="268">
        <v>929</v>
      </c>
      <c r="Q17" s="268">
        <v>923</v>
      </c>
      <c r="R17" s="243">
        <f>SUM(N17:Q17)</f>
        <v>3747</v>
      </c>
    </row>
    <row r="18" spans="1:18" s="21" customFormat="1" ht="17.25" customHeight="1">
      <c r="A18" s="8"/>
      <c r="B18" s="32" t="s">
        <v>176</v>
      </c>
      <c r="C18" s="266">
        <v>8047</v>
      </c>
      <c r="D18" s="266">
        <v>1880</v>
      </c>
      <c r="E18" s="266">
        <v>1842</v>
      </c>
      <c r="F18" s="266">
        <v>1678</v>
      </c>
      <c r="G18" s="266">
        <v>1543</v>
      </c>
      <c r="H18" s="244">
        <f>SUM(D18:G18)</f>
        <v>6943</v>
      </c>
      <c r="I18" s="266">
        <v>1426</v>
      </c>
      <c r="J18" s="266">
        <v>1565</v>
      </c>
      <c r="K18" s="266">
        <v>1548</v>
      </c>
      <c r="L18" s="266">
        <v>1626</v>
      </c>
      <c r="M18" s="244">
        <f>SUM(I18:L18)</f>
        <v>6165</v>
      </c>
      <c r="N18" s="266">
        <v>1543</v>
      </c>
      <c r="O18" s="266">
        <v>1542</v>
      </c>
      <c r="P18" s="266">
        <v>1456</v>
      </c>
      <c r="Q18" s="266">
        <v>1541</v>
      </c>
      <c r="R18" s="244">
        <f>SUM(N18:Q18)</f>
        <v>6082</v>
      </c>
    </row>
    <row r="19" spans="1:18" s="21" customFormat="1" ht="17.25" customHeight="1" thickBot="1">
      <c r="A19" s="45"/>
      <c r="B19" s="39" t="s">
        <v>16</v>
      </c>
      <c r="C19" s="245">
        <f aca="true" t="shared" si="6" ref="C19:J19">IF((SUM(C17:C18))=C7,SUM(C17:C18),"Error")</f>
        <v>11640</v>
      </c>
      <c r="D19" s="245">
        <f t="shared" si="6"/>
        <v>2792</v>
      </c>
      <c r="E19" s="245">
        <f t="shared" si="6"/>
        <v>2767</v>
      </c>
      <c r="F19" s="245">
        <f t="shared" si="6"/>
        <v>2619</v>
      </c>
      <c r="G19" s="245">
        <f t="shared" si="6"/>
        <v>2519</v>
      </c>
      <c r="H19" s="245">
        <f t="shared" si="6"/>
        <v>10697</v>
      </c>
      <c r="I19" s="245">
        <f t="shared" si="6"/>
        <v>2369</v>
      </c>
      <c r="J19" s="245">
        <f t="shared" si="6"/>
        <v>2501</v>
      </c>
      <c r="K19" s="245">
        <f aca="true" t="shared" si="7" ref="K19:P19">IF((SUM(K17:K18))=K7,SUM(K17:K18),"Error")</f>
        <v>2429</v>
      </c>
      <c r="L19" s="245">
        <f t="shared" si="7"/>
        <v>2572</v>
      </c>
      <c r="M19" s="245">
        <f t="shared" si="7"/>
        <v>9871</v>
      </c>
      <c r="N19" s="245">
        <f t="shared" si="7"/>
        <v>2464</v>
      </c>
      <c r="O19" s="245">
        <f t="shared" si="7"/>
        <v>2516</v>
      </c>
      <c r="P19" s="245">
        <f t="shared" si="7"/>
        <v>2385</v>
      </c>
      <c r="Q19" s="245">
        <f>IF((SUM(Q17:Q18))=Q7,SUM(Q17:Q18),"Error")</f>
        <v>2464</v>
      </c>
      <c r="R19" s="245">
        <f>IF((SUM(R17:R18))=R7,SUM(R17:R18),"Error")</f>
        <v>9829</v>
      </c>
    </row>
    <row r="20" spans="1:18" s="21" customFormat="1" ht="17.25" customHeight="1">
      <c r="A20" s="45"/>
      <c r="B20" s="3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7.25" customHeight="1">
      <c r="A21" s="8"/>
      <c r="B21" s="14" t="s">
        <v>33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21" customFormat="1" ht="17.25" customHeight="1">
      <c r="A22" s="8"/>
      <c r="B22" s="27" t="s">
        <v>5</v>
      </c>
      <c r="C22" s="268">
        <v>8447</v>
      </c>
      <c r="D22" s="268">
        <v>2110</v>
      </c>
      <c r="E22" s="268">
        <v>2124</v>
      </c>
      <c r="F22" s="268">
        <v>2069</v>
      </c>
      <c r="G22" s="268">
        <v>1931</v>
      </c>
      <c r="H22" s="243">
        <f>SUM(D22:G22)</f>
        <v>8234</v>
      </c>
      <c r="I22" s="268">
        <v>1825</v>
      </c>
      <c r="J22" s="268">
        <v>1805</v>
      </c>
      <c r="K22" s="268">
        <v>1782</v>
      </c>
      <c r="L22" s="268">
        <v>1898</v>
      </c>
      <c r="M22" s="243">
        <f>SUM(I22:L22)</f>
        <v>7310</v>
      </c>
      <c r="N22" s="268">
        <v>1877</v>
      </c>
      <c r="O22" s="268">
        <v>1897</v>
      </c>
      <c r="P22" s="268">
        <v>1820</v>
      </c>
      <c r="Q22" s="268">
        <v>1832</v>
      </c>
      <c r="R22" s="243">
        <f>SUM(N22:Q22)</f>
        <v>7426</v>
      </c>
    </row>
    <row r="23" spans="1:18" s="21" customFormat="1" ht="17.25" customHeight="1">
      <c r="A23" s="8"/>
      <c r="B23" s="32" t="s">
        <v>6</v>
      </c>
      <c r="C23" s="266">
        <v>3193</v>
      </c>
      <c r="D23" s="266">
        <v>682</v>
      </c>
      <c r="E23" s="266">
        <v>643</v>
      </c>
      <c r="F23" s="266">
        <v>550</v>
      </c>
      <c r="G23" s="266">
        <v>588</v>
      </c>
      <c r="H23" s="244">
        <f>SUM(D23:G23)</f>
        <v>2463</v>
      </c>
      <c r="I23" s="266">
        <v>544</v>
      </c>
      <c r="J23" s="266">
        <v>696</v>
      </c>
      <c r="K23" s="266">
        <v>647</v>
      </c>
      <c r="L23" s="266">
        <v>674</v>
      </c>
      <c r="M23" s="244">
        <f>SUM(I23:L23)</f>
        <v>2561</v>
      </c>
      <c r="N23" s="266">
        <v>587</v>
      </c>
      <c r="O23" s="266">
        <v>619</v>
      </c>
      <c r="P23" s="266">
        <v>565</v>
      </c>
      <c r="Q23" s="266">
        <v>632</v>
      </c>
      <c r="R23" s="244">
        <f>SUM(N23:Q23)</f>
        <v>2403</v>
      </c>
    </row>
    <row r="24" spans="1:18" s="21" customFormat="1" ht="17.25" customHeight="1" thickBot="1">
      <c r="A24" s="45"/>
      <c r="B24" s="39" t="s">
        <v>16</v>
      </c>
      <c r="C24" s="245">
        <f aca="true" t="shared" si="8" ref="C24:J24">IF((SUM(C22:C23))=C7,SUM(C22:C23),"Error")</f>
        <v>11640</v>
      </c>
      <c r="D24" s="245">
        <f t="shared" si="8"/>
        <v>2792</v>
      </c>
      <c r="E24" s="245">
        <f t="shared" si="8"/>
        <v>2767</v>
      </c>
      <c r="F24" s="245">
        <f t="shared" si="8"/>
        <v>2619</v>
      </c>
      <c r="G24" s="245">
        <f t="shared" si="8"/>
        <v>2519</v>
      </c>
      <c r="H24" s="245">
        <f t="shared" si="8"/>
        <v>10697</v>
      </c>
      <c r="I24" s="245">
        <f t="shared" si="8"/>
        <v>2369</v>
      </c>
      <c r="J24" s="245">
        <f t="shared" si="8"/>
        <v>2501</v>
      </c>
      <c r="K24" s="245">
        <f aca="true" t="shared" si="9" ref="K24:P24">IF((SUM(K22:K23))=K7,SUM(K22:K23),"Error")</f>
        <v>2429</v>
      </c>
      <c r="L24" s="245">
        <f t="shared" si="9"/>
        <v>2572</v>
      </c>
      <c r="M24" s="245">
        <f t="shared" si="9"/>
        <v>9871</v>
      </c>
      <c r="N24" s="245">
        <f t="shared" si="9"/>
        <v>2464</v>
      </c>
      <c r="O24" s="245">
        <f t="shared" si="9"/>
        <v>2516</v>
      </c>
      <c r="P24" s="245">
        <f t="shared" si="9"/>
        <v>2385</v>
      </c>
      <c r="Q24" s="245">
        <f>IF((SUM(Q22:Q23))=Q7,SUM(Q22:Q23),"Error")</f>
        <v>2464</v>
      </c>
      <c r="R24" s="245">
        <f>IF((SUM(R22:R23))=R7,SUM(R22:R23),"Error")</f>
        <v>9829</v>
      </c>
    </row>
    <row r="25" spans="1:18" s="21" customFormat="1" ht="17.25" customHeight="1">
      <c r="A25" s="8"/>
      <c r="B25" s="38"/>
      <c r="C25" s="20"/>
      <c r="D25" s="20"/>
      <c r="E25" s="20"/>
      <c r="F25" s="20"/>
      <c r="G25" s="20"/>
      <c r="H25" s="54"/>
      <c r="I25" s="20"/>
      <c r="J25" s="20"/>
      <c r="K25" s="20"/>
      <c r="L25" s="20"/>
      <c r="M25" s="54"/>
      <c r="N25" s="20"/>
      <c r="O25" s="20"/>
      <c r="P25" s="20"/>
      <c r="Q25" s="20"/>
      <c r="R25" s="54"/>
    </row>
    <row r="26" spans="1:18" ht="17.25" customHeight="1">
      <c r="A26" s="8"/>
      <c r="B26" s="103" t="s">
        <v>215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21" customFormat="1" ht="17.25" customHeight="1" thickBot="1">
      <c r="A27" s="8"/>
      <c r="B27" s="382" t="s">
        <v>216</v>
      </c>
      <c r="C27" s="383">
        <v>888.1</v>
      </c>
      <c r="D27" s="383">
        <v>842.8</v>
      </c>
      <c r="E27" s="383">
        <v>840.5</v>
      </c>
      <c r="F27" s="383">
        <v>835</v>
      </c>
      <c r="G27" s="383">
        <v>748.8</v>
      </c>
      <c r="H27" s="383">
        <v>816.7</v>
      </c>
      <c r="I27" s="383">
        <v>708.9</v>
      </c>
      <c r="J27" s="383">
        <v>742.2</v>
      </c>
      <c r="K27" s="383">
        <v>779.8</v>
      </c>
      <c r="L27" s="383">
        <v>790.7</v>
      </c>
      <c r="M27" s="383">
        <v>755.4</v>
      </c>
      <c r="N27" s="383">
        <v>813.6</v>
      </c>
      <c r="O27" s="383">
        <v>837</v>
      </c>
      <c r="P27" s="383">
        <v>808.6</v>
      </c>
      <c r="Q27" s="383">
        <v>824.4</v>
      </c>
      <c r="R27" s="383">
        <v>820.9</v>
      </c>
    </row>
    <row r="28" spans="1:18" ht="17.25" customHeight="1">
      <c r="A28" s="8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ht="17.25" customHeight="1">
      <c r="A29" s="8"/>
      <c r="B29" s="14" t="s">
        <v>220</v>
      </c>
      <c r="C29" s="17"/>
      <c r="D29" s="197"/>
      <c r="E29" s="197"/>
      <c r="F29" s="197"/>
      <c r="G29" s="197"/>
      <c r="H29" s="17"/>
      <c r="I29" s="17"/>
      <c r="J29" s="17"/>
      <c r="K29" s="17"/>
      <c r="L29" s="197"/>
      <c r="M29" s="17"/>
      <c r="N29" s="197"/>
      <c r="O29" s="197"/>
      <c r="P29" s="197"/>
      <c r="Q29" s="197"/>
      <c r="R29" s="17"/>
    </row>
    <row r="30" spans="1:18" ht="17.25" customHeight="1">
      <c r="A30" s="8"/>
      <c r="B30" s="27" t="s">
        <v>5</v>
      </c>
      <c r="C30" s="268">
        <v>95</v>
      </c>
      <c r="D30" s="269">
        <v>100</v>
      </c>
      <c r="E30" s="269">
        <v>101</v>
      </c>
      <c r="F30" s="269">
        <v>99</v>
      </c>
      <c r="G30" s="269">
        <v>103</v>
      </c>
      <c r="H30" s="268">
        <v>101</v>
      </c>
      <c r="I30" s="268">
        <v>103</v>
      </c>
      <c r="J30" s="268">
        <v>97</v>
      </c>
      <c r="K30" s="268">
        <v>92</v>
      </c>
      <c r="L30" s="269">
        <v>96</v>
      </c>
      <c r="M30" s="268">
        <v>97</v>
      </c>
      <c r="N30" s="269">
        <v>92</v>
      </c>
      <c r="O30" s="269">
        <v>91</v>
      </c>
      <c r="P30" s="269">
        <v>90</v>
      </c>
      <c r="Q30" s="406">
        <v>89</v>
      </c>
      <c r="R30" s="268">
        <v>91</v>
      </c>
    </row>
    <row r="31" spans="1:18" ht="17.25" customHeight="1">
      <c r="A31" s="8"/>
      <c r="B31" s="32" t="s">
        <v>6</v>
      </c>
      <c r="C31" s="266">
        <v>36</v>
      </c>
      <c r="D31" s="270">
        <v>33</v>
      </c>
      <c r="E31" s="270">
        <v>31</v>
      </c>
      <c r="F31" s="270">
        <v>26</v>
      </c>
      <c r="G31" s="270">
        <v>32</v>
      </c>
      <c r="H31" s="266">
        <v>30</v>
      </c>
      <c r="I31" s="266">
        <v>31</v>
      </c>
      <c r="J31" s="266">
        <v>38</v>
      </c>
      <c r="K31" s="266">
        <v>33</v>
      </c>
      <c r="L31" s="270">
        <v>34</v>
      </c>
      <c r="M31" s="266">
        <v>34</v>
      </c>
      <c r="N31" s="270">
        <v>29</v>
      </c>
      <c r="O31" s="270">
        <v>29</v>
      </c>
      <c r="P31" s="270">
        <v>28</v>
      </c>
      <c r="Q31" s="407">
        <v>31</v>
      </c>
      <c r="R31" s="266">
        <v>29</v>
      </c>
    </row>
    <row r="32" spans="1:18" ht="17.25" customHeight="1" thickBot="1">
      <c r="A32" s="45"/>
      <c r="B32" s="39" t="s">
        <v>7</v>
      </c>
      <c r="C32" s="245">
        <f aca="true" t="shared" si="10" ref="C32:J32">SUM(C30:C31)</f>
        <v>131</v>
      </c>
      <c r="D32" s="245">
        <f t="shared" si="10"/>
        <v>133</v>
      </c>
      <c r="E32" s="245">
        <f t="shared" si="10"/>
        <v>132</v>
      </c>
      <c r="F32" s="245">
        <f t="shared" si="10"/>
        <v>125</v>
      </c>
      <c r="G32" s="245">
        <f t="shared" si="10"/>
        <v>135</v>
      </c>
      <c r="H32" s="245">
        <f t="shared" si="10"/>
        <v>131</v>
      </c>
      <c r="I32" s="245">
        <f t="shared" si="10"/>
        <v>134</v>
      </c>
      <c r="J32" s="245">
        <f t="shared" si="10"/>
        <v>135</v>
      </c>
      <c r="K32" s="245">
        <f>SUM(K30:K31)</f>
        <v>125</v>
      </c>
      <c r="L32" s="245">
        <f>SUM(L30:L31)</f>
        <v>130</v>
      </c>
      <c r="M32" s="245">
        <f>SUM(M30:M31)</f>
        <v>131</v>
      </c>
      <c r="N32" s="245">
        <f>SUM(N30:N31)</f>
        <v>121</v>
      </c>
      <c r="O32" s="245">
        <f>SUM(O30:O31)</f>
        <v>120</v>
      </c>
      <c r="P32" s="245">
        <v>118</v>
      </c>
      <c r="Q32" s="245">
        <f>SUM(Q30:Q31)</f>
        <v>120</v>
      </c>
      <c r="R32" s="245">
        <f>SUM(R30:R31)</f>
        <v>120</v>
      </c>
    </row>
    <row r="33" spans="1:18" ht="17.25" customHeight="1">
      <c r="A33" s="209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7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7.25" customHeight="1">
      <c r="A35" s="209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7.25" customHeight="1">
      <c r="A36" s="332" t="s">
        <v>115</v>
      </c>
      <c r="B36" s="22" t="s">
        <v>221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sheetProtection/>
  <mergeCells count="1">
    <mergeCell ref="B1:B2"/>
  </mergeCells>
  <conditionalFormatting sqref="C27:R27 C19:R20 C24:R2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8" s="4" customFormat="1" ht="21.75" customHeight="1">
      <c r="A1" s="2"/>
      <c r="B1" s="410" t="s">
        <v>145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21.75" customHeight="1">
      <c r="A2" s="5"/>
      <c r="B2" s="409"/>
      <c r="C2" s="7">
        <v>2007</v>
      </c>
      <c r="D2" s="6" t="s">
        <v>77</v>
      </c>
      <c r="E2" s="6" t="s">
        <v>99</v>
      </c>
      <c r="F2" s="6" t="s">
        <v>100</v>
      </c>
      <c r="G2" s="6" t="s">
        <v>101</v>
      </c>
      <c r="H2" s="7">
        <v>2008</v>
      </c>
      <c r="I2" s="6" t="s">
        <v>117</v>
      </c>
      <c r="J2" s="6" t="s">
        <v>131</v>
      </c>
      <c r="K2" s="6" t="s">
        <v>166</v>
      </c>
      <c r="L2" s="6" t="s">
        <v>185</v>
      </c>
      <c r="M2" s="7">
        <v>2009</v>
      </c>
      <c r="N2" s="6" t="s">
        <v>188</v>
      </c>
      <c r="O2" s="6" t="s">
        <v>218</v>
      </c>
      <c r="P2" s="6" t="s">
        <v>222</v>
      </c>
      <c r="Q2" s="6" t="s">
        <v>223</v>
      </c>
      <c r="R2" s="7">
        <v>2010</v>
      </c>
    </row>
    <row r="3" spans="1:18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 thickBot="1">
      <c r="A4" s="8"/>
      <c r="B4" s="10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7.25" customHeight="1">
      <c r="A6" s="8"/>
      <c r="B6" s="14" t="s">
        <v>118</v>
      </c>
      <c r="C6" s="17"/>
      <c r="D6" s="17"/>
      <c r="E6" s="17"/>
      <c r="F6" s="17"/>
      <c r="G6" s="17"/>
      <c r="H6" s="67"/>
      <c r="I6" s="17"/>
      <c r="J6" s="17"/>
      <c r="K6" s="17"/>
      <c r="L6" s="17"/>
      <c r="M6" s="67"/>
      <c r="N6" s="17"/>
      <c r="O6" s="17"/>
      <c r="P6" s="17"/>
      <c r="Q6" s="17"/>
      <c r="R6" s="67"/>
    </row>
    <row r="7" spans="1:18" s="21" customFormat="1" ht="17.25" customHeight="1" thickBot="1">
      <c r="A7" s="8"/>
      <c r="B7" s="31" t="s">
        <v>16</v>
      </c>
      <c r="C7" s="234">
        <f>+'Private Banking'!C7-WMC!C7</f>
        <v>1882</v>
      </c>
      <c r="D7" s="234">
        <f>+'Private Banking'!D7-WMC!D7</f>
        <v>563</v>
      </c>
      <c r="E7" s="234">
        <f>+'Private Banking'!E7-WMC!E7</f>
        <v>498</v>
      </c>
      <c r="F7" s="234">
        <f>+'Private Banking'!F7-WMC!F7</f>
        <v>529</v>
      </c>
      <c r="G7" s="234">
        <f>+'Private Banking'!G7-WMC!G7</f>
        <v>620</v>
      </c>
      <c r="H7" s="234">
        <f>+'Private Banking'!H7-WMC!H7</f>
        <v>2210</v>
      </c>
      <c r="I7" s="234">
        <f>+'Private Banking'!I7-WMC!I7</f>
        <v>509</v>
      </c>
      <c r="J7" s="234">
        <f>+'Private Banking'!J7-WMC!J7</f>
        <v>450</v>
      </c>
      <c r="K7" s="234">
        <f>+'Private Banking'!K7-WMC!K7</f>
        <v>404</v>
      </c>
      <c r="L7" s="234">
        <f>+'Private Banking'!L7-WMC!L7</f>
        <v>428</v>
      </c>
      <c r="M7" s="234">
        <f>+'Private Banking'!M7-WMC!M7</f>
        <v>1791</v>
      </c>
      <c r="N7" s="234">
        <f>+'Private Banking'!N7-WMC!N7</f>
        <v>436</v>
      </c>
      <c r="O7" s="234">
        <f>+'Private Banking'!O7-WMC!O7</f>
        <v>475</v>
      </c>
      <c r="P7" s="234">
        <f>+'Private Banking'!P7-WMC!P7</f>
        <v>441</v>
      </c>
      <c r="Q7" s="234">
        <f>+'Private Banking'!Q7-WMC!Q7</f>
        <v>450</v>
      </c>
      <c r="R7" s="234">
        <f>+'Private Banking'!R7-WMC!R7</f>
        <v>1802</v>
      </c>
    </row>
    <row r="8" spans="1:18" s="21" customFormat="1" ht="17.25" customHeight="1" thickBot="1">
      <c r="A8" s="8"/>
      <c r="B8" s="31" t="s">
        <v>17</v>
      </c>
      <c r="C8" s="234">
        <f>+'Private Banking'!C8-WMC!C8</f>
        <v>-79</v>
      </c>
      <c r="D8" s="234">
        <f>+'Private Banking'!D8-WMC!D8</f>
        <v>-11</v>
      </c>
      <c r="E8" s="234">
        <f>+'Private Banking'!E8-WMC!E8</f>
        <v>-17</v>
      </c>
      <c r="F8" s="234">
        <f>+'Private Banking'!F8-WMC!F8</f>
        <v>5</v>
      </c>
      <c r="G8" s="234">
        <f>+'Private Banking'!G8-WMC!G8</f>
        <v>15</v>
      </c>
      <c r="H8" s="234">
        <f>+'Private Banking'!H8-WMC!H8</f>
        <v>-8</v>
      </c>
      <c r="I8" s="234">
        <f>+'Private Banking'!I8-WMC!I8</f>
        <v>31</v>
      </c>
      <c r="J8" s="234">
        <f>+'Private Banking'!J8-WMC!J8</f>
        <v>59</v>
      </c>
      <c r="K8" s="234">
        <f>+'Private Banking'!K8-WMC!K8</f>
        <v>40</v>
      </c>
      <c r="L8" s="234">
        <f>+'Private Banking'!L8-WMC!L8</f>
        <v>17</v>
      </c>
      <c r="M8" s="234">
        <f>+'Private Banking'!M8-WMC!M8</f>
        <v>147</v>
      </c>
      <c r="N8" s="234">
        <f>+'Private Banking'!N8-WMC!N8</f>
        <v>-13</v>
      </c>
      <c r="O8" s="234">
        <f>+'Private Banking'!O8-WMC!O8</f>
        <v>-13</v>
      </c>
      <c r="P8" s="234">
        <f>+'Private Banking'!P8-WMC!P8</f>
        <v>-16</v>
      </c>
      <c r="Q8" s="234">
        <f>+'Private Banking'!Q8-WMC!Q8</f>
        <v>-10</v>
      </c>
      <c r="R8" s="234">
        <f>+'Private Banking'!R8-WMC!R8</f>
        <v>-52</v>
      </c>
    </row>
    <row r="9" spans="1:18" s="21" customFormat="1" ht="17.25" customHeight="1" thickBot="1">
      <c r="A9" s="8"/>
      <c r="B9" s="31" t="s">
        <v>22</v>
      </c>
      <c r="C9" s="234">
        <f>+'Private Banking'!C13-WMC!C9</f>
        <v>876</v>
      </c>
      <c r="D9" s="234">
        <f>+'Private Banking'!D13-WMC!D9</f>
        <v>219</v>
      </c>
      <c r="E9" s="234">
        <f>+'Private Banking'!E13-WMC!E9</f>
        <v>229</v>
      </c>
      <c r="F9" s="234">
        <f>+'Private Banking'!F13-WMC!F9</f>
        <v>224</v>
      </c>
      <c r="G9" s="234">
        <f>+'Private Banking'!G13-WMC!G9</f>
        <v>205</v>
      </c>
      <c r="H9" s="234">
        <f>+'Private Banking'!H13-WMC!H9</f>
        <v>877</v>
      </c>
      <c r="I9" s="234">
        <f>+'Private Banking'!I13-WMC!I9</f>
        <v>210</v>
      </c>
      <c r="J9" s="234">
        <f>+'Private Banking'!J13-WMC!J9</f>
        <v>215</v>
      </c>
      <c r="K9" s="234">
        <f>+'Private Banking'!K13-WMC!K9</f>
        <v>220</v>
      </c>
      <c r="L9" s="234">
        <f>+'Private Banking'!L13-WMC!L9</f>
        <v>246</v>
      </c>
      <c r="M9" s="234">
        <f>+'Private Banking'!M13-WMC!M9</f>
        <v>891</v>
      </c>
      <c r="N9" s="234">
        <f>+'Private Banking'!N13-WMC!N9</f>
        <v>234</v>
      </c>
      <c r="O9" s="234">
        <f>+'Private Banking'!O13-WMC!O9</f>
        <v>247</v>
      </c>
      <c r="P9" s="234">
        <f>+'Private Banking'!P13-WMC!P9</f>
        <v>233</v>
      </c>
      <c r="Q9" s="234">
        <f>+'Private Banking'!Q13-WMC!Q9</f>
        <v>242</v>
      </c>
      <c r="R9" s="234">
        <f>+'Private Banking'!R13-WMC!R9</f>
        <v>956</v>
      </c>
    </row>
    <row r="10" spans="1:18" s="21" customFormat="1" ht="17.25" customHeight="1" thickBot="1">
      <c r="A10" s="8"/>
      <c r="B10" s="48" t="s">
        <v>113</v>
      </c>
      <c r="C10" s="267">
        <f aca="true" t="shared" si="0" ref="C10:J10">C7-C8-C9</f>
        <v>1085</v>
      </c>
      <c r="D10" s="267">
        <f t="shared" si="0"/>
        <v>355</v>
      </c>
      <c r="E10" s="267">
        <f t="shared" si="0"/>
        <v>286</v>
      </c>
      <c r="F10" s="267">
        <f t="shared" si="0"/>
        <v>300</v>
      </c>
      <c r="G10" s="267">
        <f t="shared" si="0"/>
        <v>400</v>
      </c>
      <c r="H10" s="267">
        <f t="shared" si="0"/>
        <v>1341</v>
      </c>
      <c r="I10" s="267">
        <f t="shared" si="0"/>
        <v>268</v>
      </c>
      <c r="J10" s="267">
        <f t="shared" si="0"/>
        <v>176</v>
      </c>
      <c r="K10" s="267">
        <f aca="true" t="shared" si="1" ref="K10:P10">K7-K8-K9</f>
        <v>144</v>
      </c>
      <c r="L10" s="267">
        <f t="shared" si="1"/>
        <v>165</v>
      </c>
      <c r="M10" s="267">
        <f t="shared" si="1"/>
        <v>753</v>
      </c>
      <c r="N10" s="267">
        <f t="shared" si="1"/>
        <v>215</v>
      </c>
      <c r="O10" s="267">
        <f t="shared" si="1"/>
        <v>241</v>
      </c>
      <c r="P10" s="267">
        <f t="shared" si="1"/>
        <v>224</v>
      </c>
      <c r="Q10" s="267">
        <f>Q7-Q8-Q9</f>
        <v>218</v>
      </c>
      <c r="R10" s="267">
        <f>R7-R8-R9</f>
        <v>898</v>
      </c>
    </row>
    <row r="11" spans="1:18" ht="17.25" customHeight="1">
      <c r="A11" s="8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7.25" customHeight="1">
      <c r="A12" s="8"/>
      <c r="B12" s="14" t="s">
        <v>119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7.25" customHeight="1">
      <c r="A13" s="8"/>
      <c r="B13" s="33" t="s">
        <v>45</v>
      </c>
      <c r="C13" s="279">
        <f aca="true" t="shared" si="2" ref="C13:J13">+C9/C7*100</f>
        <v>46.5</v>
      </c>
      <c r="D13" s="279">
        <f t="shared" si="2"/>
        <v>38.9</v>
      </c>
      <c r="E13" s="279">
        <f t="shared" si="2"/>
        <v>46</v>
      </c>
      <c r="F13" s="279">
        <f t="shared" si="2"/>
        <v>42.3</v>
      </c>
      <c r="G13" s="279">
        <f t="shared" si="2"/>
        <v>33.1</v>
      </c>
      <c r="H13" s="279">
        <f t="shared" si="2"/>
        <v>39.7</v>
      </c>
      <c r="I13" s="279">
        <f t="shared" si="2"/>
        <v>41.3</v>
      </c>
      <c r="J13" s="279">
        <f t="shared" si="2"/>
        <v>47.8</v>
      </c>
      <c r="K13" s="279">
        <f aca="true" t="shared" si="3" ref="K13:P13">+K9/K7*100</f>
        <v>54.5</v>
      </c>
      <c r="L13" s="279">
        <f t="shared" si="3"/>
        <v>57.5</v>
      </c>
      <c r="M13" s="279">
        <f t="shared" si="3"/>
        <v>49.7</v>
      </c>
      <c r="N13" s="279">
        <f t="shared" si="3"/>
        <v>53.7</v>
      </c>
      <c r="O13" s="279">
        <f t="shared" si="3"/>
        <v>52</v>
      </c>
      <c r="P13" s="279">
        <f t="shared" si="3"/>
        <v>52.8</v>
      </c>
      <c r="Q13" s="279">
        <f>+Q9/Q7*100</f>
        <v>53.8</v>
      </c>
      <c r="R13" s="279">
        <f>+R9/R7*100</f>
        <v>53.1</v>
      </c>
    </row>
    <row r="14" spans="1:18" ht="17.25" customHeight="1" thickBot="1">
      <c r="A14" s="8"/>
      <c r="B14" s="70" t="s">
        <v>46</v>
      </c>
      <c r="C14" s="280">
        <f aca="true" t="shared" si="4" ref="C14:J14">+C10/C7*100</f>
        <v>57.7</v>
      </c>
      <c r="D14" s="280">
        <f t="shared" si="4"/>
        <v>63.1</v>
      </c>
      <c r="E14" s="280">
        <f t="shared" si="4"/>
        <v>57.4</v>
      </c>
      <c r="F14" s="280">
        <f t="shared" si="4"/>
        <v>56.7</v>
      </c>
      <c r="G14" s="280">
        <f t="shared" si="4"/>
        <v>64.5</v>
      </c>
      <c r="H14" s="280">
        <f t="shared" si="4"/>
        <v>60.7</v>
      </c>
      <c r="I14" s="280">
        <f t="shared" si="4"/>
        <v>52.7</v>
      </c>
      <c r="J14" s="280">
        <f t="shared" si="4"/>
        <v>39.1</v>
      </c>
      <c r="K14" s="280">
        <f aca="true" t="shared" si="5" ref="K14:P14">+K10/K7*100</f>
        <v>35.6</v>
      </c>
      <c r="L14" s="280">
        <f t="shared" si="5"/>
        <v>38.6</v>
      </c>
      <c r="M14" s="280">
        <f t="shared" si="5"/>
        <v>42</v>
      </c>
      <c r="N14" s="280">
        <f t="shared" si="5"/>
        <v>49.3</v>
      </c>
      <c r="O14" s="280">
        <f t="shared" si="5"/>
        <v>50.7</v>
      </c>
      <c r="P14" s="280">
        <f t="shared" si="5"/>
        <v>50.8</v>
      </c>
      <c r="Q14" s="280">
        <f>+Q10/Q7*100</f>
        <v>48.4</v>
      </c>
      <c r="R14" s="280">
        <f>+R10/R7*100</f>
        <v>49.8</v>
      </c>
    </row>
    <row r="15" spans="1:18" ht="17.25" customHeight="1">
      <c r="A15" s="8"/>
      <c r="B15" s="2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7.25" customHeight="1">
      <c r="A16" s="8"/>
      <c r="B16" s="14" t="s">
        <v>167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1" customFormat="1" ht="17.25" customHeight="1">
      <c r="A17" s="8"/>
      <c r="B17" s="27" t="s">
        <v>12</v>
      </c>
      <c r="C17" s="243">
        <f>+'Private Banking'!C30-WMC!C17</f>
        <v>1195</v>
      </c>
      <c r="D17" s="243">
        <f>+'Private Banking'!D30-WMC!D17</f>
        <v>329</v>
      </c>
      <c r="E17" s="243">
        <f>+'Private Banking'!E30-WMC!E17</f>
        <v>352</v>
      </c>
      <c r="F17" s="243">
        <f>+'Private Banking'!F30-WMC!F17</f>
        <v>348</v>
      </c>
      <c r="G17" s="243">
        <f>+'Private Banking'!G30-WMC!G17</f>
        <v>374</v>
      </c>
      <c r="H17" s="243">
        <f>+'Private Banking'!H30-WMC!H17</f>
        <v>1403</v>
      </c>
      <c r="I17" s="243">
        <f>+'Private Banking'!I30-WMC!I17</f>
        <v>346</v>
      </c>
      <c r="J17" s="243">
        <f>+'Private Banking'!J30-WMC!J17</f>
        <v>341</v>
      </c>
      <c r="K17" s="243">
        <f>+'Private Banking'!K30-WMC!K17</f>
        <v>305</v>
      </c>
      <c r="L17" s="243">
        <f>+'Private Banking'!L30-WMC!L17</f>
        <v>302</v>
      </c>
      <c r="M17" s="243">
        <f>+'Private Banking'!M30-WMC!M17</f>
        <v>1294</v>
      </c>
      <c r="N17" s="243">
        <f>+'Private Banking'!N30-WMC!N17</f>
        <v>293</v>
      </c>
      <c r="O17" s="243">
        <f>+'Private Banking'!O30-WMC!O17</f>
        <v>302</v>
      </c>
      <c r="P17" s="243">
        <f>+'Private Banking'!P30-WMC!P17</f>
        <v>288</v>
      </c>
      <c r="Q17" s="243">
        <f>+'Private Banking'!Q30-WMC!Q17</f>
        <v>301</v>
      </c>
      <c r="R17" s="243">
        <f>+'Private Banking'!R30-WMC!R17</f>
        <v>1184</v>
      </c>
    </row>
    <row r="18" spans="1:18" s="21" customFormat="1" ht="17.25" customHeight="1">
      <c r="A18" s="8"/>
      <c r="B18" s="32" t="s">
        <v>175</v>
      </c>
      <c r="C18" s="244">
        <f>+'Private Banking'!C31-WMC!C18</f>
        <v>687</v>
      </c>
      <c r="D18" s="244">
        <f>+'Private Banking'!D31-WMC!D18</f>
        <v>234</v>
      </c>
      <c r="E18" s="244">
        <f>+'Private Banking'!E31-WMC!E18</f>
        <v>146</v>
      </c>
      <c r="F18" s="244">
        <f>+'Private Banking'!F31-WMC!F18</f>
        <v>181</v>
      </c>
      <c r="G18" s="244">
        <f>+'Private Banking'!G31-WMC!G18</f>
        <v>246</v>
      </c>
      <c r="H18" s="244">
        <f>+'Private Banking'!H31-WMC!H18</f>
        <v>807</v>
      </c>
      <c r="I18" s="244">
        <f>+'Private Banking'!I31-WMC!I18</f>
        <v>163</v>
      </c>
      <c r="J18" s="244">
        <f>+'Private Banking'!J31-WMC!J18</f>
        <v>109</v>
      </c>
      <c r="K18" s="244">
        <f>+'Private Banking'!K31-WMC!K18</f>
        <v>99</v>
      </c>
      <c r="L18" s="244">
        <f>+'Private Banking'!L31-WMC!L18</f>
        <v>126</v>
      </c>
      <c r="M18" s="244">
        <f>+'Private Banking'!M31-WMC!M18</f>
        <v>497</v>
      </c>
      <c r="N18" s="244">
        <f>+'Private Banking'!N31-WMC!N18</f>
        <v>143</v>
      </c>
      <c r="O18" s="244">
        <f>+'Private Banking'!O31-WMC!O18</f>
        <v>173</v>
      </c>
      <c r="P18" s="244">
        <f>+'Private Banking'!P31-WMC!P18</f>
        <v>153</v>
      </c>
      <c r="Q18" s="244">
        <f>+'Private Banking'!Q31-WMC!Q18</f>
        <v>149</v>
      </c>
      <c r="R18" s="244">
        <f>+'Private Banking'!R31-WMC!R18</f>
        <v>618</v>
      </c>
    </row>
    <row r="19" spans="1:18" s="21" customFormat="1" ht="17.25" customHeight="1" thickBot="1">
      <c r="A19" s="8"/>
      <c r="B19" s="39" t="s">
        <v>16</v>
      </c>
      <c r="C19" s="245">
        <f>IF((SUM(C17:C18))=C7,SUM(C17:C18),"Error")</f>
        <v>1882</v>
      </c>
      <c r="D19" s="245">
        <f aca="true" t="shared" si="6" ref="D19:J19">IF((SUM(D17:D18))=D7,SUM(D17:D18),"Error")</f>
        <v>563</v>
      </c>
      <c r="E19" s="245">
        <f t="shared" si="6"/>
        <v>498</v>
      </c>
      <c r="F19" s="245">
        <f t="shared" si="6"/>
        <v>529</v>
      </c>
      <c r="G19" s="245">
        <f t="shared" si="6"/>
        <v>620</v>
      </c>
      <c r="H19" s="245">
        <f t="shared" si="6"/>
        <v>2210</v>
      </c>
      <c r="I19" s="245">
        <f t="shared" si="6"/>
        <v>509</v>
      </c>
      <c r="J19" s="245">
        <f t="shared" si="6"/>
        <v>450</v>
      </c>
      <c r="K19" s="245">
        <f aca="true" t="shared" si="7" ref="K19:P19">IF((SUM(K17:K18))=K7,SUM(K17:K18),"Error")</f>
        <v>404</v>
      </c>
      <c r="L19" s="245">
        <f t="shared" si="7"/>
        <v>428</v>
      </c>
      <c r="M19" s="245">
        <f t="shared" si="7"/>
        <v>1791</v>
      </c>
      <c r="N19" s="245">
        <f t="shared" si="7"/>
        <v>436</v>
      </c>
      <c r="O19" s="245">
        <f t="shared" si="7"/>
        <v>475</v>
      </c>
      <c r="P19" s="245">
        <f t="shared" si="7"/>
        <v>441</v>
      </c>
      <c r="Q19" s="245">
        <f>IF((SUM(Q17:Q18))=Q7,SUM(Q17:Q18),"Error")</f>
        <v>450</v>
      </c>
      <c r="R19" s="245">
        <f>IF((SUM(R17:R18))=R7,SUM(R17:R18),"Error")</f>
        <v>1802</v>
      </c>
    </row>
    <row r="20" spans="1:18" s="21" customFormat="1" ht="17.25" customHeight="1">
      <c r="A20" s="8"/>
      <c r="B20" s="3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7.25" customHeight="1">
      <c r="A21" s="8"/>
      <c r="B21" s="14" t="s">
        <v>33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21" customFormat="1" ht="17.25" customHeight="1">
      <c r="A22" s="8"/>
      <c r="B22" s="27" t="s">
        <v>5</v>
      </c>
      <c r="C22" s="243">
        <f>+'Private Banking'!C35-WMC!C22</f>
        <v>1604</v>
      </c>
      <c r="D22" s="243">
        <f>+'Private Banking'!D35-WMC!D22</f>
        <v>428</v>
      </c>
      <c r="E22" s="243">
        <f>+'Private Banking'!E35-WMC!E22</f>
        <v>451</v>
      </c>
      <c r="F22" s="243">
        <f>+'Private Banking'!F35-WMC!F22</f>
        <v>452</v>
      </c>
      <c r="G22" s="243">
        <f>+'Private Banking'!G35-WMC!G22</f>
        <v>476</v>
      </c>
      <c r="H22" s="243">
        <f>+'Private Banking'!H35-WMC!H22</f>
        <v>1807</v>
      </c>
      <c r="I22" s="243">
        <f>+'Private Banking'!I35-WMC!I22</f>
        <v>441</v>
      </c>
      <c r="J22" s="243">
        <f>+'Private Banking'!J35-WMC!J22</f>
        <v>434</v>
      </c>
      <c r="K22" s="243">
        <f>+'Private Banking'!K35-WMC!K22</f>
        <v>396</v>
      </c>
      <c r="L22" s="243">
        <f>+'Private Banking'!L35-WMC!L22</f>
        <v>399</v>
      </c>
      <c r="M22" s="243">
        <f>+'Private Banking'!M35-WMC!M22</f>
        <v>1670</v>
      </c>
      <c r="N22" s="243">
        <f>+'Private Banking'!N35-WMC!N22</f>
        <v>393</v>
      </c>
      <c r="O22" s="243">
        <f>+'Private Banking'!O35-WMC!O22</f>
        <v>407</v>
      </c>
      <c r="P22" s="243">
        <f>+'Private Banking'!P35-WMC!P22</f>
        <v>398</v>
      </c>
      <c r="Q22" s="243">
        <f>+'Private Banking'!Q35-WMC!Q22</f>
        <v>412</v>
      </c>
      <c r="R22" s="243">
        <f>+'Private Banking'!R35-WMC!R22</f>
        <v>1610</v>
      </c>
    </row>
    <row r="23" spans="1:18" s="21" customFormat="1" ht="17.25" customHeight="1">
      <c r="A23" s="8"/>
      <c r="B23" s="32" t="s">
        <v>6</v>
      </c>
      <c r="C23" s="244">
        <f>+'Private Banking'!C36-WMC!C23</f>
        <v>278</v>
      </c>
      <c r="D23" s="244">
        <f>+'Private Banking'!D36-WMC!D23</f>
        <v>135</v>
      </c>
      <c r="E23" s="244">
        <f>+'Private Banking'!E36-WMC!E23</f>
        <v>47</v>
      </c>
      <c r="F23" s="244">
        <f>+'Private Banking'!F36-WMC!F23</f>
        <v>77</v>
      </c>
      <c r="G23" s="244">
        <f>+'Private Banking'!G36-WMC!G23</f>
        <v>144</v>
      </c>
      <c r="H23" s="244">
        <f>+'Private Banking'!H36-WMC!H23</f>
        <v>403</v>
      </c>
      <c r="I23" s="244">
        <f>+'Private Banking'!I36-WMC!I23</f>
        <v>68</v>
      </c>
      <c r="J23" s="244">
        <f>+'Private Banking'!J36-WMC!J23</f>
        <v>16</v>
      </c>
      <c r="K23" s="244">
        <f>+'Private Banking'!K36-WMC!K23</f>
        <v>8</v>
      </c>
      <c r="L23" s="244">
        <f>+'Private Banking'!L36-WMC!L23</f>
        <v>29</v>
      </c>
      <c r="M23" s="244">
        <f>+'Private Banking'!M36-WMC!M23</f>
        <v>121</v>
      </c>
      <c r="N23" s="244">
        <f>+'Private Banking'!N36-WMC!N23</f>
        <v>43</v>
      </c>
      <c r="O23" s="244">
        <f>+'Private Banking'!O36-WMC!O23</f>
        <v>68</v>
      </c>
      <c r="P23" s="244">
        <f>+'Private Banking'!P36-WMC!P23</f>
        <v>43</v>
      </c>
      <c r="Q23" s="244">
        <f>+'Private Banking'!Q36-WMC!Q23</f>
        <v>38</v>
      </c>
      <c r="R23" s="244">
        <f>+'Private Banking'!R36-WMC!R23</f>
        <v>192</v>
      </c>
    </row>
    <row r="24" spans="1:18" s="21" customFormat="1" ht="17.25" customHeight="1" thickBot="1">
      <c r="A24" s="45"/>
      <c r="B24" s="39" t="s">
        <v>16</v>
      </c>
      <c r="C24" s="245">
        <f aca="true" t="shared" si="8" ref="C24:J24">IF((SUM(C22:C23))=C7,SUM(C22:C23),"Error")</f>
        <v>1882</v>
      </c>
      <c r="D24" s="245">
        <f t="shared" si="8"/>
        <v>563</v>
      </c>
      <c r="E24" s="245">
        <f t="shared" si="8"/>
        <v>498</v>
      </c>
      <c r="F24" s="245">
        <f t="shared" si="8"/>
        <v>529</v>
      </c>
      <c r="G24" s="245">
        <f t="shared" si="8"/>
        <v>620</v>
      </c>
      <c r="H24" s="245">
        <f t="shared" si="8"/>
        <v>2210</v>
      </c>
      <c r="I24" s="245">
        <f t="shared" si="8"/>
        <v>509</v>
      </c>
      <c r="J24" s="245">
        <f t="shared" si="8"/>
        <v>450</v>
      </c>
      <c r="K24" s="245">
        <f aca="true" t="shared" si="9" ref="K24:P24">IF((SUM(K22:K23))=K7,SUM(K22:K23),"Error")</f>
        <v>404</v>
      </c>
      <c r="L24" s="245">
        <f t="shared" si="9"/>
        <v>428</v>
      </c>
      <c r="M24" s="245">
        <f t="shared" si="9"/>
        <v>1791</v>
      </c>
      <c r="N24" s="245">
        <f t="shared" si="9"/>
        <v>436</v>
      </c>
      <c r="O24" s="245">
        <f t="shared" si="9"/>
        <v>475</v>
      </c>
      <c r="P24" s="245">
        <f t="shared" si="9"/>
        <v>441</v>
      </c>
      <c r="Q24" s="245">
        <f>IF((SUM(Q22:Q23))=Q7,SUM(Q22:Q23),"Error")</f>
        <v>450</v>
      </c>
      <c r="R24" s="245">
        <f>IF((SUM(R22:R23))=R7,SUM(R22:R23),"Error")</f>
        <v>1802</v>
      </c>
    </row>
    <row r="25" spans="1:18" s="21" customFormat="1" ht="17.25" customHeight="1">
      <c r="A25" s="45"/>
      <c r="B25" s="38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1:18" s="21" customFormat="1" ht="17.25" customHeight="1">
      <c r="A26" s="45"/>
      <c r="B26" s="14" t="s">
        <v>219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</row>
    <row r="27" spans="1:18" s="21" customFormat="1" ht="17.25" customHeight="1" thickBot="1">
      <c r="A27" s="45"/>
      <c r="B27" s="70" t="s">
        <v>219</v>
      </c>
      <c r="C27" s="317">
        <v>214.3</v>
      </c>
      <c r="D27" s="317">
        <v>213.5</v>
      </c>
      <c r="E27" s="317">
        <v>218.1</v>
      </c>
      <c r="F27" s="317">
        <v>213.9</v>
      </c>
      <c r="G27" s="317">
        <v>206</v>
      </c>
      <c r="H27" s="317">
        <v>212.9</v>
      </c>
      <c r="I27" s="317">
        <v>200.6</v>
      </c>
      <c r="J27" s="317">
        <v>205.9</v>
      </c>
      <c r="K27" s="317">
        <v>211</v>
      </c>
      <c r="L27" s="317">
        <v>217.9</v>
      </c>
      <c r="M27" s="317">
        <v>208.9</v>
      </c>
      <c r="N27" s="317">
        <v>226.2</v>
      </c>
      <c r="O27" s="317">
        <v>234.7</v>
      </c>
      <c r="P27" s="317">
        <v>231.4</v>
      </c>
      <c r="Q27" s="317">
        <v>234.8</v>
      </c>
      <c r="R27" s="317">
        <v>231.8</v>
      </c>
    </row>
    <row r="28" spans="1:18" ht="17.25" customHeight="1">
      <c r="A28" s="8"/>
      <c r="B28" s="2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7.25" customHeight="1">
      <c r="A29" s="8"/>
      <c r="B29" s="14" t="s">
        <v>155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7.25" customHeight="1">
      <c r="A30" s="8"/>
      <c r="B30" s="128" t="s">
        <v>156</v>
      </c>
      <c r="C30" s="271">
        <f>C31+C32+C33</f>
        <v>172.1</v>
      </c>
      <c r="D30" s="271">
        <f aca="true" t="shared" si="10" ref="D30:I30">D31+D32+D33</f>
        <v>166.1</v>
      </c>
      <c r="E30" s="271">
        <f t="shared" si="10"/>
        <v>163</v>
      </c>
      <c r="F30" s="271">
        <f t="shared" si="10"/>
        <v>161.9</v>
      </c>
      <c r="G30" s="271">
        <f t="shared" si="10"/>
        <v>148.2</v>
      </c>
      <c r="H30" s="271">
        <f>G30</f>
        <v>148.2</v>
      </c>
      <c r="I30" s="271">
        <f t="shared" si="10"/>
        <v>146.8</v>
      </c>
      <c r="J30" s="271">
        <f>J31+J32+J33</f>
        <v>153.8</v>
      </c>
      <c r="K30" s="271">
        <f>K31+K32+K33</f>
        <v>163.5</v>
      </c>
      <c r="L30" s="271">
        <f>L31+L32+L33</f>
        <v>170</v>
      </c>
      <c r="M30" s="271">
        <f>L30</f>
        <v>170</v>
      </c>
      <c r="N30" s="271">
        <f>N31+N32+N33</f>
        <v>180.2</v>
      </c>
      <c r="O30" s="271">
        <f>O31+O32+O33</f>
        <v>179.2</v>
      </c>
      <c r="P30" s="271">
        <f>P31+P32+P33</f>
        <v>181.2</v>
      </c>
      <c r="Q30" s="271">
        <f>Q31+Q32+Q33</f>
        <v>182.7</v>
      </c>
      <c r="R30" s="271">
        <f>Q30</f>
        <v>182.7</v>
      </c>
    </row>
    <row r="31" spans="1:18" ht="17.25" customHeight="1">
      <c r="A31" s="8"/>
      <c r="B31" s="227" t="s">
        <v>157</v>
      </c>
      <c r="C31" s="272">
        <f>+'Private Banking_2'!C12</f>
        <v>101.6</v>
      </c>
      <c r="D31" s="272">
        <f>+'Private Banking_2'!D12</f>
        <v>96.9</v>
      </c>
      <c r="E31" s="272">
        <f>+'Private Banking_2'!E12</f>
        <v>100.3</v>
      </c>
      <c r="F31" s="272">
        <f>+'Private Banking_2'!F12</f>
        <v>101.2</v>
      </c>
      <c r="G31" s="272">
        <f>+'Private Banking_2'!G12</f>
        <v>94.7</v>
      </c>
      <c r="H31" s="272">
        <f>G31</f>
        <v>94.7</v>
      </c>
      <c r="I31" s="272">
        <f>+'Private Banking_2'!I12</f>
        <v>93.8</v>
      </c>
      <c r="J31" s="272">
        <f>+'Private Banking_2'!J12</f>
        <v>101.1</v>
      </c>
      <c r="K31" s="272">
        <f>+'Private Banking_2'!K12</f>
        <v>109</v>
      </c>
      <c r="L31" s="272">
        <f>+'Private Banking_2'!L12</f>
        <v>112.1</v>
      </c>
      <c r="M31" s="272">
        <f>L31</f>
        <v>112.1</v>
      </c>
      <c r="N31" s="272">
        <f>+'Private Banking_2'!N12</f>
        <v>120.9</v>
      </c>
      <c r="O31" s="272">
        <f>+'Private Banking_2'!O12</f>
        <v>120.3</v>
      </c>
      <c r="P31" s="272">
        <f>+'Private Banking_2'!P12</f>
        <v>122</v>
      </c>
      <c r="Q31" s="272">
        <f>+'Private Banking_2'!Q12</f>
        <v>124.9</v>
      </c>
      <c r="R31" s="272">
        <f>Q31</f>
        <v>124.9</v>
      </c>
    </row>
    <row r="32" spans="1:18" ht="17.25" customHeight="1">
      <c r="A32" s="8"/>
      <c r="B32" s="225" t="s">
        <v>158</v>
      </c>
      <c r="C32" s="273">
        <v>59.1</v>
      </c>
      <c r="D32" s="273">
        <v>59</v>
      </c>
      <c r="E32" s="273">
        <v>57.4</v>
      </c>
      <c r="F32" s="273">
        <v>55.5</v>
      </c>
      <c r="G32" s="273">
        <v>49.3</v>
      </c>
      <c r="H32" s="274">
        <f>G32</f>
        <v>49.3</v>
      </c>
      <c r="I32" s="273">
        <v>49.8</v>
      </c>
      <c r="J32" s="273">
        <v>47.7</v>
      </c>
      <c r="K32" s="273">
        <v>48.4</v>
      </c>
      <c r="L32" s="273">
        <v>51.1</v>
      </c>
      <c r="M32" s="274">
        <f>L32</f>
        <v>51.1</v>
      </c>
      <c r="N32" s="273">
        <v>52.7</v>
      </c>
      <c r="O32" s="273">
        <v>52.8</v>
      </c>
      <c r="P32" s="273">
        <v>52.5</v>
      </c>
      <c r="Q32" s="273">
        <v>50.9</v>
      </c>
      <c r="R32" s="274">
        <f>Q32</f>
        <v>50.9</v>
      </c>
    </row>
    <row r="33" spans="1:18" ht="17.25" customHeight="1">
      <c r="A33" s="8"/>
      <c r="B33" s="226" t="s">
        <v>159</v>
      </c>
      <c r="C33" s="275">
        <v>11.4</v>
      </c>
      <c r="D33" s="275">
        <v>10.2</v>
      </c>
      <c r="E33" s="275">
        <v>5.3</v>
      </c>
      <c r="F33" s="275">
        <v>5.2</v>
      </c>
      <c r="G33" s="275">
        <v>4.2</v>
      </c>
      <c r="H33" s="276">
        <f>G33</f>
        <v>4.2</v>
      </c>
      <c r="I33" s="275">
        <v>3.2</v>
      </c>
      <c r="J33" s="275">
        <v>5</v>
      </c>
      <c r="K33" s="275">
        <v>6.1</v>
      </c>
      <c r="L33" s="275">
        <v>6.8</v>
      </c>
      <c r="M33" s="276">
        <f>L33</f>
        <v>6.8</v>
      </c>
      <c r="N33" s="275">
        <v>6.6</v>
      </c>
      <c r="O33" s="275">
        <v>6.1</v>
      </c>
      <c r="P33" s="275">
        <v>6.7</v>
      </c>
      <c r="Q33" s="275">
        <v>6.9</v>
      </c>
      <c r="R33" s="276">
        <f>Q33</f>
        <v>6.9</v>
      </c>
    </row>
    <row r="34" spans="1:18" ht="17.25" customHeight="1">
      <c r="A34" s="8"/>
      <c r="B34" s="32" t="s">
        <v>50</v>
      </c>
      <c r="C34" s="277">
        <f>+'Private Banking'!C48/1000</f>
        <v>47.4</v>
      </c>
      <c r="D34" s="277">
        <f>+'Private Banking'!D48/1000</f>
        <v>47.2</v>
      </c>
      <c r="E34" s="277">
        <f>+'Private Banking'!E48/1000</f>
        <v>49</v>
      </c>
      <c r="F34" s="277">
        <f>+'Private Banking'!F48/1000</f>
        <v>50.8</v>
      </c>
      <c r="G34" s="277">
        <f>+'Private Banking'!G48/1000</f>
        <v>51.1</v>
      </c>
      <c r="H34" s="277">
        <f>+'Private Banking'!H48/1000</f>
        <v>51.1</v>
      </c>
      <c r="I34" s="277">
        <f>+'Private Banking'!I48/1000</f>
        <v>53.1</v>
      </c>
      <c r="J34" s="277">
        <f>+'Private Banking'!J48/1000</f>
        <v>52.3</v>
      </c>
      <c r="K34" s="277">
        <f>+'Private Banking'!K48/1000</f>
        <v>50.6</v>
      </c>
      <c r="L34" s="277">
        <f>+'Private Banking'!L48/1000</f>
        <v>50.3</v>
      </c>
      <c r="M34" s="277">
        <f>+'Private Banking'!M48/1000</f>
        <v>50.3</v>
      </c>
      <c r="N34" s="277">
        <f>+'Private Banking'!N48/1000</f>
        <v>51</v>
      </c>
      <c r="O34" s="277">
        <f>+'Private Banking'!O48/1000</f>
        <v>51.5</v>
      </c>
      <c r="P34" s="277">
        <f>+'Private Banking'!P48/1000</f>
        <v>50.3</v>
      </c>
      <c r="Q34" s="277">
        <f>+'Private Banking'!Q48/1000</f>
        <v>52.4</v>
      </c>
      <c r="R34" s="277">
        <f>+'Private Banking'!R48/1000</f>
        <v>52.4</v>
      </c>
    </row>
    <row r="35" spans="1:18" ht="17.25" customHeight="1" thickBot="1">
      <c r="A35" s="8"/>
      <c r="B35" s="31" t="s">
        <v>160</v>
      </c>
      <c r="C35" s="278">
        <f>+C30+C34</f>
        <v>219.5</v>
      </c>
      <c r="D35" s="278">
        <f aca="true" t="shared" si="11" ref="D35:J35">+D30+D34</f>
        <v>213.3</v>
      </c>
      <c r="E35" s="278">
        <f t="shared" si="11"/>
        <v>212</v>
      </c>
      <c r="F35" s="278">
        <f t="shared" si="11"/>
        <v>212.7</v>
      </c>
      <c r="G35" s="278">
        <f t="shared" si="11"/>
        <v>199.3</v>
      </c>
      <c r="H35" s="278">
        <f t="shared" si="11"/>
        <v>199.3</v>
      </c>
      <c r="I35" s="278">
        <f t="shared" si="11"/>
        <v>199.9</v>
      </c>
      <c r="J35" s="278">
        <f t="shared" si="11"/>
        <v>206.1</v>
      </c>
      <c r="K35" s="278">
        <f aca="true" t="shared" si="12" ref="K35:P35">+K30+K34</f>
        <v>214.1</v>
      </c>
      <c r="L35" s="278">
        <f t="shared" si="12"/>
        <v>220.3</v>
      </c>
      <c r="M35" s="278">
        <f t="shared" si="12"/>
        <v>220.3</v>
      </c>
      <c r="N35" s="278">
        <f t="shared" si="12"/>
        <v>231.2</v>
      </c>
      <c r="O35" s="278">
        <f t="shared" si="12"/>
        <v>230.7</v>
      </c>
      <c r="P35" s="278">
        <f t="shared" si="12"/>
        <v>231.5</v>
      </c>
      <c r="Q35" s="278">
        <f>+Q30+Q34</f>
        <v>235.1</v>
      </c>
      <c r="R35" s="278">
        <f>+R30+R34</f>
        <v>235.1</v>
      </c>
    </row>
    <row r="36" spans="1:18" ht="17.25" customHeight="1">
      <c r="A36" s="8"/>
      <c r="B36" s="38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</row>
    <row r="37" spans="1:18" ht="17.25" customHeight="1">
      <c r="A37" s="8"/>
      <c r="B37" s="14" t="s">
        <v>161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7.25" customHeight="1" thickBot="1">
      <c r="A38" s="8"/>
      <c r="B38" s="70" t="s">
        <v>154</v>
      </c>
      <c r="C38" s="84">
        <v>88</v>
      </c>
      <c r="D38" s="84">
        <v>105</v>
      </c>
      <c r="E38" s="84">
        <v>91</v>
      </c>
      <c r="F38" s="84">
        <v>99</v>
      </c>
      <c r="G38" s="84">
        <v>120</v>
      </c>
      <c r="H38" s="84">
        <v>104</v>
      </c>
      <c r="I38" s="84">
        <v>101</v>
      </c>
      <c r="J38" s="84">
        <v>87</v>
      </c>
      <c r="K38" s="84">
        <v>77</v>
      </c>
      <c r="L38" s="84">
        <v>79</v>
      </c>
      <c r="M38" s="84">
        <v>86</v>
      </c>
      <c r="N38" s="84">
        <v>77</v>
      </c>
      <c r="O38" s="84">
        <v>81</v>
      </c>
      <c r="P38" s="84">
        <v>76</v>
      </c>
      <c r="Q38" s="72">
        <v>77</v>
      </c>
      <c r="R38" s="72">
        <v>78</v>
      </c>
    </row>
    <row r="39" spans="1:18" ht="17.25" customHeight="1">
      <c r="A39" s="209"/>
      <c r="B39" s="22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17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5" customHeight="1">
      <c r="A41" s="209"/>
      <c r="B41" s="2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18" s="21" customFormat="1" ht="17.25" customHeight="1">
      <c r="A42" s="332" t="s">
        <v>115</v>
      </c>
      <c r="B42" s="22" t="s">
        <v>170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8" ht="11.25" customHeight="1"/>
    <row r="56" ht="13.5" customHeight="1"/>
    <row r="72" ht="11.25" customHeight="1"/>
  </sheetData>
  <mergeCells count="1">
    <mergeCell ref="B1:B2"/>
  </mergeCells>
  <conditionalFormatting sqref="C19:R20 C24:R27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16384" width="1.7109375" style="1" customWidth="1"/>
  </cols>
  <sheetData>
    <row r="1" spans="1:22" s="4" customFormat="1" ht="21.75" customHeight="1">
      <c r="A1" s="2"/>
      <c r="B1" s="410" t="s">
        <v>179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1.75" customHeight="1">
      <c r="A2" s="5"/>
      <c r="B2" s="409"/>
      <c r="C2" s="6" t="s">
        <v>39</v>
      </c>
      <c r="D2" s="6" t="s">
        <v>71</v>
      </c>
      <c r="E2" s="6" t="s">
        <v>73</v>
      </c>
      <c r="F2" s="6" t="s">
        <v>74</v>
      </c>
      <c r="G2" s="7">
        <v>2007</v>
      </c>
      <c r="H2" s="6" t="s">
        <v>77</v>
      </c>
      <c r="I2" s="6" t="s">
        <v>99</v>
      </c>
      <c r="J2" s="6" t="s">
        <v>100</v>
      </c>
      <c r="K2" s="6" t="s">
        <v>101</v>
      </c>
      <c r="L2" s="7">
        <v>2008</v>
      </c>
      <c r="M2" s="6" t="s">
        <v>117</v>
      </c>
      <c r="N2" s="6" t="s">
        <v>131</v>
      </c>
      <c r="O2" s="6" t="s">
        <v>166</v>
      </c>
      <c r="P2" s="6" t="s">
        <v>185</v>
      </c>
      <c r="Q2" s="7">
        <v>2009</v>
      </c>
      <c r="R2" s="6" t="s">
        <v>188</v>
      </c>
      <c r="S2" s="6" t="s">
        <v>218</v>
      </c>
      <c r="T2" s="6" t="s">
        <v>222</v>
      </c>
      <c r="U2" s="6" t="s">
        <v>223</v>
      </c>
      <c r="V2" s="7">
        <v>2010</v>
      </c>
    </row>
    <row r="3" spans="1:22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7.25" customHeight="1">
      <c r="A6" s="8"/>
      <c r="B6" s="14" t="s">
        <v>33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12"/>
      <c r="Q6" s="12"/>
      <c r="R6" s="334"/>
      <c r="S6" s="334"/>
      <c r="T6" s="334"/>
      <c r="U6" s="12"/>
      <c r="V6" s="12"/>
    </row>
    <row r="7" spans="1:22" s="21" customFormat="1" ht="17.25" customHeight="1">
      <c r="A7" s="8"/>
      <c r="B7" s="27" t="s">
        <v>34</v>
      </c>
      <c r="C7" s="193">
        <v>787</v>
      </c>
      <c r="D7" s="193">
        <v>690</v>
      </c>
      <c r="E7" s="193">
        <v>85</v>
      </c>
      <c r="F7" s="193">
        <v>338</v>
      </c>
      <c r="G7" s="368">
        <f>SUM(C7:F7)</f>
        <v>1900</v>
      </c>
      <c r="H7" s="193">
        <v>153</v>
      </c>
      <c r="I7" s="193">
        <v>228</v>
      </c>
      <c r="J7" s="193">
        <v>71</v>
      </c>
      <c r="K7" s="193">
        <v>-21</v>
      </c>
      <c r="L7" s="368">
        <f>SUM(H7:K7)</f>
        <v>431</v>
      </c>
      <c r="M7" s="193">
        <v>183</v>
      </c>
      <c r="N7" s="193">
        <v>236</v>
      </c>
      <c r="O7" s="193">
        <v>321</v>
      </c>
      <c r="P7" s="148">
        <v>401</v>
      </c>
      <c r="Q7" s="52">
        <f>SUM(M7:P7)</f>
        <v>1141</v>
      </c>
      <c r="R7" s="148">
        <v>452</v>
      </c>
      <c r="S7" s="148">
        <v>460</v>
      </c>
      <c r="T7" s="148">
        <v>509</v>
      </c>
      <c r="U7" s="148">
        <v>594</v>
      </c>
      <c r="V7" s="52">
        <f>SUM(R7:U7)</f>
        <v>2015</v>
      </c>
    </row>
    <row r="8" spans="1:22" s="21" customFormat="1" ht="17.25" customHeight="1">
      <c r="A8" s="8"/>
      <c r="B8" s="32" t="s">
        <v>35</v>
      </c>
      <c r="C8" s="218">
        <v>343</v>
      </c>
      <c r="D8" s="218">
        <v>464</v>
      </c>
      <c r="E8" s="218">
        <v>300</v>
      </c>
      <c r="F8" s="218">
        <v>412</v>
      </c>
      <c r="G8" s="369">
        <f aca="true" t="shared" si="0" ref="G8:G15">SUM(C8:F8)</f>
        <v>1519</v>
      </c>
      <c r="H8" s="218">
        <v>183</v>
      </c>
      <c r="I8" s="218">
        <v>264</v>
      </c>
      <c r="J8" s="218">
        <v>198</v>
      </c>
      <c r="K8" s="218">
        <v>211</v>
      </c>
      <c r="L8" s="369">
        <f aca="true" t="shared" si="1" ref="L8:L15">SUM(H8:K8)</f>
        <v>856</v>
      </c>
      <c r="M8" s="218">
        <v>74</v>
      </c>
      <c r="N8" s="218">
        <v>301</v>
      </c>
      <c r="O8" s="218">
        <v>351</v>
      </c>
      <c r="P8" s="159">
        <v>464</v>
      </c>
      <c r="Q8" s="63">
        <f aca="true" t="shared" si="2" ref="Q8:Q15">SUM(M8:P8)</f>
        <v>1190</v>
      </c>
      <c r="R8" s="159">
        <v>219</v>
      </c>
      <c r="S8" s="159">
        <v>216</v>
      </c>
      <c r="T8" s="159">
        <v>169</v>
      </c>
      <c r="U8" s="159">
        <v>297</v>
      </c>
      <c r="V8" s="63">
        <f aca="true" t="shared" si="3" ref="V8:V15">SUM(R8:U8)</f>
        <v>901</v>
      </c>
    </row>
    <row r="9" spans="1:22" s="21" customFormat="1" ht="17.25" customHeight="1">
      <c r="A9" s="8"/>
      <c r="B9" s="33" t="s">
        <v>36</v>
      </c>
      <c r="C9" s="335">
        <f aca="true" t="shared" si="4" ref="C9:K9">+C7+C8</f>
        <v>1130</v>
      </c>
      <c r="D9" s="335">
        <f t="shared" si="4"/>
        <v>1154</v>
      </c>
      <c r="E9" s="335">
        <f t="shared" si="4"/>
        <v>385</v>
      </c>
      <c r="F9" s="335">
        <f t="shared" si="4"/>
        <v>750</v>
      </c>
      <c r="G9" s="335">
        <f t="shared" si="0"/>
        <v>3419</v>
      </c>
      <c r="H9" s="335">
        <f t="shared" si="4"/>
        <v>336</v>
      </c>
      <c r="I9" s="335">
        <f t="shared" si="4"/>
        <v>492</v>
      </c>
      <c r="J9" s="335">
        <f t="shared" si="4"/>
        <v>269</v>
      </c>
      <c r="K9" s="335">
        <f t="shared" si="4"/>
        <v>190</v>
      </c>
      <c r="L9" s="335">
        <f t="shared" si="1"/>
        <v>1287</v>
      </c>
      <c r="M9" s="335">
        <f>+M7+M8</f>
        <v>257</v>
      </c>
      <c r="N9" s="335">
        <f>+N7+N8</f>
        <v>537</v>
      </c>
      <c r="O9" s="335">
        <f>+O7+O8</f>
        <v>672</v>
      </c>
      <c r="P9" s="59">
        <f>+P7+P8</f>
        <v>865</v>
      </c>
      <c r="Q9" s="59">
        <f t="shared" si="2"/>
        <v>2331</v>
      </c>
      <c r="R9" s="59">
        <f>+R7+R8</f>
        <v>671</v>
      </c>
      <c r="S9" s="59">
        <f>+S7+S8</f>
        <v>676</v>
      </c>
      <c r="T9" s="59">
        <f>+T7+T8</f>
        <v>678</v>
      </c>
      <c r="U9" s="59">
        <v>891</v>
      </c>
      <c r="V9" s="59">
        <f t="shared" si="3"/>
        <v>2916</v>
      </c>
    </row>
    <row r="10" spans="1:22" s="21" customFormat="1" ht="17.25" customHeight="1">
      <c r="A10" s="8"/>
      <c r="B10" s="33" t="s">
        <v>37</v>
      </c>
      <c r="C10" s="336">
        <v>478</v>
      </c>
      <c r="D10" s="336">
        <v>545</v>
      </c>
      <c r="E10" s="336">
        <v>399</v>
      </c>
      <c r="F10" s="336">
        <v>457</v>
      </c>
      <c r="G10" s="335">
        <f t="shared" si="0"/>
        <v>1879</v>
      </c>
      <c r="H10" s="336">
        <v>382</v>
      </c>
      <c r="I10" s="336">
        <v>329</v>
      </c>
      <c r="J10" s="336">
        <v>319</v>
      </c>
      <c r="K10" s="336">
        <v>318</v>
      </c>
      <c r="L10" s="335">
        <f t="shared" si="1"/>
        <v>1348</v>
      </c>
      <c r="M10" s="336">
        <v>191</v>
      </c>
      <c r="N10" s="336">
        <v>166</v>
      </c>
      <c r="O10" s="336">
        <v>107</v>
      </c>
      <c r="P10" s="153">
        <v>329</v>
      </c>
      <c r="Q10" s="59">
        <f t="shared" si="2"/>
        <v>793</v>
      </c>
      <c r="R10" s="153">
        <v>216</v>
      </c>
      <c r="S10" s="153">
        <v>312</v>
      </c>
      <c r="T10" s="153">
        <v>212</v>
      </c>
      <c r="U10" s="153">
        <v>350</v>
      </c>
      <c r="V10" s="59">
        <f t="shared" si="3"/>
        <v>1090</v>
      </c>
    </row>
    <row r="11" spans="1:22" s="21" customFormat="1" ht="17.25" customHeight="1" thickBot="1">
      <c r="A11" s="8"/>
      <c r="B11" s="31" t="s">
        <v>38</v>
      </c>
      <c r="C11" s="188">
        <f aca="true" t="shared" si="5" ref="C11:K11">SUM(C9:C10)</f>
        <v>1608</v>
      </c>
      <c r="D11" s="188">
        <f t="shared" si="5"/>
        <v>1699</v>
      </c>
      <c r="E11" s="188">
        <f t="shared" si="5"/>
        <v>784</v>
      </c>
      <c r="F11" s="188">
        <f t="shared" si="5"/>
        <v>1207</v>
      </c>
      <c r="G11" s="188">
        <f t="shared" si="0"/>
        <v>5298</v>
      </c>
      <c r="H11" s="188">
        <f t="shared" si="5"/>
        <v>718</v>
      </c>
      <c r="I11" s="188">
        <f t="shared" si="5"/>
        <v>821</v>
      </c>
      <c r="J11" s="188">
        <f t="shared" si="5"/>
        <v>588</v>
      </c>
      <c r="K11" s="188">
        <f t="shared" si="5"/>
        <v>508</v>
      </c>
      <c r="L11" s="188">
        <f t="shared" si="1"/>
        <v>2635</v>
      </c>
      <c r="M11" s="188">
        <f>SUM(M9:M10)</f>
        <v>448</v>
      </c>
      <c r="N11" s="188">
        <f>SUM(N9:N10)</f>
        <v>703</v>
      </c>
      <c r="O11" s="188">
        <f>SUM(O9:O10)</f>
        <v>779</v>
      </c>
      <c r="P11" s="49">
        <f>SUM(P9:P10)</f>
        <v>1194</v>
      </c>
      <c r="Q11" s="49">
        <f t="shared" si="2"/>
        <v>3124</v>
      </c>
      <c r="R11" s="49">
        <f>SUM(R9:R10)</f>
        <v>887</v>
      </c>
      <c r="S11" s="49">
        <f>SUM(S9:S10)</f>
        <v>988</v>
      </c>
      <c r="T11" s="49">
        <f>SUM(T9:T10)</f>
        <v>890</v>
      </c>
      <c r="U11" s="49">
        <f>SUM(U9:U10)</f>
        <v>1241</v>
      </c>
      <c r="V11" s="49">
        <f t="shared" si="3"/>
        <v>4006</v>
      </c>
    </row>
    <row r="12" spans="1:22" s="21" customFormat="1" ht="17.25" customHeight="1">
      <c r="A12" s="8"/>
      <c r="B12" s="22" t="s">
        <v>189</v>
      </c>
      <c r="C12" s="337">
        <v>2679</v>
      </c>
      <c r="D12" s="337">
        <v>3186</v>
      </c>
      <c r="E12" s="337">
        <v>443</v>
      </c>
      <c r="F12" s="337">
        <v>-638</v>
      </c>
      <c r="G12" s="370">
        <f t="shared" si="0"/>
        <v>5670</v>
      </c>
      <c r="H12" s="337">
        <v>-1702</v>
      </c>
      <c r="I12" s="337">
        <v>311</v>
      </c>
      <c r="J12" s="337">
        <v>-1071</v>
      </c>
      <c r="K12" s="337">
        <v>-2910</v>
      </c>
      <c r="L12" s="370">
        <f t="shared" si="1"/>
        <v>-5372</v>
      </c>
      <c r="M12" s="337">
        <v>4022</v>
      </c>
      <c r="N12" s="337">
        <v>3141</v>
      </c>
      <c r="O12" s="337">
        <v>2476</v>
      </c>
      <c r="P12" s="147">
        <v>818</v>
      </c>
      <c r="Q12" s="51">
        <f t="shared" si="2"/>
        <v>10457</v>
      </c>
      <c r="R12" s="147">
        <v>2662</v>
      </c>
      <c r="S12" s="147">
        <v>1438</v>
      </c>
      <c r="T12" s="147">
        <v>1458</v>
      </c>
      <c r="U12" s="147">
        <v>888</v>
      </c>
      <c r="V12" s="51">
        <f t="shared" si="3"/>
        <v>6446</v>
      </c>
    </row>
    <row r="13" spans="1:22" s="21" customFormat="1" ht="17.25" customHeight="1">
      <c r="A13" s="8"/>
      <c r="B13" s="30" t="s">
        <v>190</v>
      </c>
      <c r="C13" s="208">
        <v>2173</v>
      </c>
      <c r="D13" s="208">
        <v>2560</v>
      </c>
      <c r="E13" s="208">
        <v>991</v>
      </c>
      <c r="F13" s="208">
        <v>2048</v>
      </c>
      <c r="G13" s="371">
        <f t="shared" si="0"/>
        <v>7772</v>
      </c>
      <c r="H13" s="208">
        <v>1360</v>
      </c>
      <c r="I13" s="208">
        <v>2206</v>
      </c>
      <c r="J13" s="208">
        <v>136</v>
      </c>
      <c r="K13" s="208">
        <v>-2231</v>
      </c>
      <c r="L13" s="371">
        <f t="shared" si="1"/>
        <v>1471</v>
      </c>
      <c r="M13" s="208">
        <v>2323</v>
      </c>
      <c r="N13" s="208">
        <v>2209</v>
      </c>
      <c r="O13" s="208">
        <v>1835</v>
      </c>
      <c r="P13" s="149">
        <v>1102</v>
      </c>
      <c r="Q13" s="53">
        <f t="shared" si="2"/>
        <v>7469</v>
      </c>
      <c r="R13" s="149">
        <v>1694</v>
      </c>
      <c r="S13" s="149">
        <v>1723</v>
      </c>
      <c r="T13" s="149">
        <v>1080</v>
      </c>
      <c r="U13" s="149">
        <v>1387</v>
      </c>
      <c r="V13" s="53">
        <f t="shared" si="3"/>
        <v>5884</v>
      </c>
    </row>
    <row r="14" spans="1:22" s="21" customFormat="1" ht="17.25" customHeight="1" thickBot="1">
      <c r="A14" s="8"/>
      <c r="B14" s="31" t="s">
        <v>191</v>
      </c>
      <c r="C14" s="188">
        <f aca="true" t="shared" si="6" ref="C14:K14">SUM(C12:C13)</f>
        <v>4852</v>
      </c>
      <c r="D14" s="188">
        <f t="shared" si="6"/>
        <v>5746</v>
      </c>
      <c r="E14" s="188">
        <f t="shared" si="6"/>
        <v>1434</v>
      </c>
      <c r="F14" s="188">
        <f t="shared" si="6"/>
        <v>1410</v>
      </c>
      <c r="G14" s="188">
        <f t="shared" si="0"/>
        <v>13442</v>
      </c>
      <c r="H14" s="188">
        <f t="shared" si="6"/>
        <v>-342</v>
      </c>
      <c r="I14" s="188">
        <f t="shared" si="6"/>
        <v>2517</v>
      </c>
      <c r="J14" s="188">
        <f t="shared" si="6"/>
        <v>-935</v>
      </c>
      <c r="K14" s="188">
        <f t="shared" si="6"/>
        <v>-5141</v>
      </c>
      <c r="L14" s="188">
        <f t="shared" si="1"/>
        <v>-3901</v>
      </c>
      <c r="M14" s="188">
        <f>SUM(M12:M13)</f>
        <v>6345</v>
      </c>
      <c r="N14" s="188">
        <f>SUM(N12:N13)</f>
        <v>5350</v>
      </c>
      <c r="O14" s="188">
        <f>SUM(O12:O13)</f>
        <v>4311</v>
      </c>
      <c r="P14" s="49">
        <f>SUM(P12:P13)</f>
        <v>1920</v>
      </c>
      <c r="Q14" s="49">
        <f t="shared" si="2"/>
        <v>17926</v>
      </c>
      <c r="R14" s="49">
        <f>SUM(R12:R13)</f>
        <v>4356</v>
      </c>
      <c r="S14" s="49">
        <f>SUM(S12:S13)</f>
        <v>3161</v>
      </c>
      <c r="T14" s="49">
        <f>SUM(T12:T13)</f>
        <v>2538</v>
      </c>
      <c r="U14" s="49">
        <f>SUM(U12:U13)</f>
        <v>2275</v>
      </c>
      <c r="V14" s="49">
        <f t="shared" si="3"/>
        <v>12330</v>
      </c>
    </row>
    <row r="15" spans="1:22" s="21" customFormat="1" ht="17.25" customHeight="1">
      <c r="A15" s="8"/>
      <c r="B15" s="33" t="s">
        <v>9</v>
      </c>
      <c r="C15" s="338">
        <v>88</v>
      </c>
      <c r="D15" s="338">
        <v>6</v>
      </c>
      <c r="E15" s="338">
        <v>-162</v>
      </c>
      <c r="F15" s="338">
        <v>-88</v>
      </c>
      <c r="G15" s="372">
        <f t="shared" si="0"/>
        <v>-156</v>
      </c>
      <c r="H15" s="338">
        <v>-879</v>
      </c>
      <c r="I15" s="338">
        <v>367</v>
      </c>
      <c r="J15" s="338">
        <v>-208</v>
      </c>
      <c r="K15" s="338">
        <v>15</v>
      </c>
      <c r="L15" s="372">
        <f t="shared" si="1"/>
        <v>-705</v>
      </c>
      <c r="M15" s="338">
        <v>-351</v>
      </c>
      <c r="N15" s="338">
        <v>-42</v>
      </c>
      <c r="O15" s="338">
        <v>-44</v>
      </c>
      <c r="P15" s="162">
        <v>-76</v>
      </c>
      <c r="Q15" s="87">
        <f t="shared" si="2"/>
        <v>-513</v>
      </c>
      <c r="R15" s="162">
        <v>-27</v>
      </c>
      <c r="S15" s="162">
        <v>-50</v>
      </c>
      <c r="T15" s="162">
        <v>-7</v>
      </c>
      <c r="U15" s="162">
        <v>-38</v>
      </c>
      <c r="V15" s="87">
        <f t="shared" si="3"/>
        <v>-122</v>
      </c>
    </row>
    <row r="16" spans="1:22" s="21" customFormat="1" ht="17.25" customHeight="1" thickBot="1">
      <c r="A16" s="8"/>
      <c r="B16" s="31" t="s">
        <v>16</v>
      </c>
      <c r="C16" s="188">
        <f aca="true" t="shared" si="7" ref="C16:T16">IF((+C11+C14+C15)=C19,(+C11+C14+C15),"Error")</f>
        <v>6548</v>
      </c>
      <c r="D16" s="188">
        <f t="shared" si="7"/>
        <v>7451</v>
      </c>
      <c r="E16" s="188">
        <f t="shared" si="7"/>
        <v>2056</v>
      </c>
      <c r="F16" s="188">
        <f t="shared" si="7"/>
        <v>2529</v>
      </c>
      <c r="G16" s="188">
        <f t="shared" si="7"/>
        <v>18584</v>
      </c>
      <c r="H16" s="188">
        <f t="shared" si="7"/>
        <v>-503</v>
      </c>
      <c r="I16" s="188">
        <f t="shared" si="7"/>
        <v>3705</v>
      </c>
      <c r="J16" s="188">
        <f t="shared" si="7"/>
        <v>-555</v>
      </c>
      <c r="K16" s="188">
        <f t="shared" si="7"/>
        <v>-4618</v>
      </c>
      <c r="L16" s="188">
        <f t="shared" si="7"/>
        <v>-1971</v>
      </c>
      <c r="M16" s="188">
        <f t="shared" si="7"/>
        <v>6442</v>
      </c>
      <c r="N16" s="188">
        <f t="shared" si="7"/>
        <v>6011</v>
      </c>
      <c r="O16" s="188">
        <f t="shared" si="7"/>
        <v>5046</v>
      </c>
      <c r="P16" s="49">
        <f t="shared" si="7"/>
        <v>3038</v>
      </c>
      <c r="Q16" s="49">
        <f t="shared" si="7"/>
        <v>20537</v>
      </c>
      <c r="R16" s="49">
        <f t="shared" si="7"/>
        <v>5216</v>
      </c>
      <c r="S16" s="49">
        <f t="shared" si="7"/>
        <v>4099</v>
      </c>
      <c r="T16" s="49">
        <f t="shared" si="7"/>
        <v>3421</v>
      </c>
      <c r="U16" s="49">
        <f>IF((+U11+U14+U15)=U19,(+U11+U14+U15),"Error")</f>
        <v>3478</v>
      </c>
      <c r="V16" s="49">
        <f>IF((+V11+V14+V15)=V19,(+V11+V14+V15),"Error")</f>
        <v>16214</v>
      </c>
    </row>
    <row r="17" spans="1:22" ht="17.25" customHeight="1">
      <c r="A17" s="8"/>
      <c r="B17" s="12"/>
      <c r="C17" s="17"/>
      <c r="D17" s="17"/>
      <c r="E17" s="17"/>
      <c r="F17" s="17"/>
      <c r="G17" s="67"/>
      <c r="H17" s="17"/>
      <c r="I17" s="17"/>
      <c r="J17" s="17"/>
      <c r="K17" s="17"/>
      <c r="L17" s="67"/>
      <c r="M17" s="17"/>
      <c r="N17" s="17"/>
      <c r="O17" s="17"/>
      <c r="P17" s="17"/>
      <c r="Q17" s="67"/>
      <c r="R17" s="17"/>
      <c r="S17" s="17"/>
      <c r="T17" s="17"/>
      <c r="U17" s="17"/>
      <c r="V17" s="67"/>
    </row>
    <row r="18" spans="1:22" ht="17.25" customHeight="1">
      <c r="A18" s="8"/>
      <c r="B18" s="14" t="s">
        <v>118</v>
      </c>
      <c r="C18" s="17"/>
      <c r="D18" s="17"/>
      <c r="E18" s="17"/>
      <c r="F18" s="17"/>
      <c r="G18" s="219"/>
      <c r="H18" s="219"/>
      <c r="I18" s="17"/>
      <c r="J18" s="17"/>
      <c r="K18" s="17"/>
      <c r="L18" s="67"/>
      <c r="M18" s="17"/>
      <c r="N18" s="17"/>
      <c r="O18" s="17"/>
      <c r="P18" s="17"/>
      <c r="Q18" s="67"/>
      <c r="R18" s="17"/>
      <c r="S18" s="17"/>
      <c r="T18" s="17"/>
      <c r="U18" s="17"/>
      <c r="V18" s="67"/>
    </row>
    <row r="19" spans="1:22" s="21" customFormat="1" ht="17.25" customHeight="1" thickBot="1">
      <c r="A19" s="8"/>
      <c r="B19" s="31" t="s">
        <v>16</v>
      </c>
      <c r="C19" s="145">
        <v>6548</v>
      </c>
      <c r="D19" s="145">
        <v>7451</v>
      </c>
      <c r="E19" s="145">
        <v>2056</v>
      </c>
      <c r="F19" s="145">
        <v>2529</v>
      </c>
      <c r="G19" s="49">
        <f>SUM(C19:F19)</f>
        <v>18584</v>
      </c>
      <c r="H19" s="145">
        <v>-503</v>
      </c>
      <c r="I19" s="145">
        <v>3705</v>
      </c>
      <c r="J19" s="145">
        <v>-555</v>
      </c>
      <c r="K19" s="145">
        <v>-4618</v>
      </c>
      <c r="L19" s="49">
        <f>SUM(H19:K19)</f>
        <v>-1971</v>
      </c>
      <c r="M19" s="145">
        <v>6442</v>
      </c>
      <c r="N19" s="145">
        <v>6011</v>
      </c>
      <c r="O19" s="145">
        <v>5046</v>
      </c>
      <c r="P19" s="145">
        <v>3038</v>
      </c>
      <c r="Q19" s="49">
        <f>SUM(M19:P19)</f>
        <v>20537</v>
      </c>
      <c r="R19" s="145">
        <v>5216</v>
      </c>
      <c r="S19" s="145">
        <v>4099</v>
      </c>
      <c r="T19" s="145">
        <v>3421</v>
      </c>
      <c r="U19" s="145">
        <v>3478</v>
      </c>
      <c r="V19" s="49">
        <f>SUM(R19:U19)</f>
        <v>16214</v>
      </c>
    </row>
    <row r="20" spans="1:22" s="46" customFormat="1" ht="17.25" customHeight="1" thickBot="1">
      <c r="A20" s="45"/>
      <c r="B20" s="31" t="s">
        <v>17</v>
      </c>
      <c r="C20" s="145">
        <v>60</v>
      </c>
      <c r="D20" s="145">
        <v>9</v>
      </c>
      <c r="E20" s="145">
        <v>21</v>
      </c>
      <c r="F20" s="145">
        <v>211</v>
      </c>
      <c r="G20" s="49">
        <f aca="true" t="shared" si="8" ref="G20:G26">SUM(C20:F20)</f>
        <v>301</v>
      </c>
      <c r="H20" s="145">
        <v>155</v>
      </c>
      <c r="I20" s="145">
        <v>50</v>
      </c>
      <c r="J20" s="145">
        <v>119</v>
      </c>
      <c r="K20" s="145">
        <v>355</v>
      </c>
      <c r="L20" s="49">
        <f aca="true" t="shared" si="9" ref="L20:L26">SUM(H20:K20)</f>
        <v>679</v>
      </c>
      <c r="M20" s="145">
        <v>136</v>
      </c>
      <c r="N20" s="145">
        <v>238</v>
      </c>
      <c r="O20" s="145">
        <v>18</v>
      </c>
      <c r="P20" s="145">
        <v>-66</v>
      </c>
      <c r="Q20" s="49">
        <f aca="true" t="shared" si="10" ref="Q20:Q26">SUM(M20:P20)</f>
        <v>326</v>
      </c>
      <c r="R20" s="145">
        <v>-69</v>
      </c>
      <c r="S20" s="145">
        <v>17</v>
      </c>
      <c r="T20" s="145">
        <v>-18</v>
      </c>
      <c r="U20" s="145">
        <v>-27</v>
      </c>
      <c r="V20" s="49">
        <f aca="true" t="shared" si="11" ref="V20:V26">SUM(R20:U20)</f>
        <v>-97</v>
      </c>
    </row>
    <row r="21" spans="1:22" s="21" customFormat="1" ht="17.25" customHeight="1">
      <c r="A21" s="8"/>
      <c r="B21" s="33" t="s">
        <v>18</v>
      </c>
      <c r="C21" s="160">
        <v>3340</v>
      </c>
      <c r="D21" s="160">
        <v>3833</v>
      </c>
      <c r="E21" s="160">
        <v>803</v>
      </c>
      <c r="F21" s="160">
        <v>2013</v>
      </c>
      <c r="G21" s="62">
        <f t="shared" si="8"/>
        <v>9989</v>
      </c>
      <c r="H21" s="160">
        <v>1674</v>
      </c>
      <c r="I21" s="160">
        <v>2412</v>
      </c>
      <c r="J21" s="160">
        <v>1450</v>
      </c>
      <c r="K21" s="160">
        <v>1470</v>
      </c>
      <c r="L21" s="62">
        <f t="shared" si="9"/>
        <v>7006</v>
      </c>
      <c r="M21" s="160">
        <v>2907</v>
      </c>
      <c r="N21" s="160">
        <v>2746</v>
      </c>
      <c r="O21" s="160">
        <v>2129</v>
      </c>
      <c r="P21" s="160">
        <v>870</v>
      </c>
      <c r="Q21" s="62">
        <f t="shared" si="10"/>
        <v>8652</v>
      </c>
      <c r="R21" s="160">
        <v>2324</v>
      </c>
      <c r="S21" s="160">
        <v>2014</v>
      </c>
      <c r="T21" s="160">
        <v>1872</v>
      </c>
      <c r="U21" s="160">
        <v>1823</v>
      </c>
      <c r="V21" s="62">
        <f t="shared" si="11"/>
        <v>8033</v>
      </c>
    </row>
    <row r="22" spans="1:22" s="21" customFormat="1" ht="17.25" customHeight="1">
      <c r="A22" s="8"/>
      <c r="B22" s="27" t="s">
        <v>19</v>
      </c>
      <c r="C22" s="148">
        <v>821</v>
      </c>
      <c r="D22" s="148">
        <v>795</v>
      </c>
      <c r="E22" s="148">
        <v>859</v>
      </c>
      <c r="F22" s="148">
        <v>941</v>
      </c>
      <c r="G22" s="52">
        <f t="shared" si="8"/>
        <v>3416</v>
      </c>
      <c r="H22" s="148">
        <v>742</v>
      </c>
      <c r="I22" s="148">
        <v>643</v>
      </c>
      <c r="J22" s="148">
        <v>742</v>
      </c>
      <c r="K22" s="148">
        <v>667</v>
      </c>
      <c r="L22" s="52">
        <f t="shared" si="9"/>
        <v>2794</v>
      </c>
      <c r="M22" s="148">
        <v>713</v>
      </c>
      <c r="N22" s="148">
        <v>1079</v>
      </c>
      <c r="O22" s="148">
        <v>852</v>
      </c>
      <c r="P22" s="148">
        <v>915</v>
      </c>
      <c r="Q22" s="52">
        <f t="shared" si="10"/>
        <v>3559</v>
      </c>
      <c r="R22" s="148">
        <v>862</v>
      </c>
      <c r="S22" s="148">
        <v>933</v>
      </c>
      <c r="T22" s="148">
        <v>877</v>
      </c>
      <c r="U22" s="148">
        <v>823</v>
      </c>
      <c r="V22" s="52">
        <f t="shared" si="11"/>
        <v>3495</v>
      </c>
    </row>
    <row r="23" spans="1:22" s="21" customFormat="1" ht="17.25" customHeight="1">
      <c r="A23" s="8"/>
      <c r="B23" s="32" t="s">
        <v>20</v>
      </c>
      <c r="C23" s="159">
        <v>314</v>
      </c>
      <c r="D23" s="159">
        <v>343</v>
      </c>
      <c r="E23" s="159">
        <v>368</v>
      </c>
      <c r="F23" s="159">
        <v>357</v>
      </c>
      <c r="G23" s="63">
        <f t="shared" si="8"/>
        <v>1382</v>
      </c>
      <c r="H23" s="159">
        <v>349</v>
      </c>
      <c r="I23" s="159">
        <v>296</v>
      </c>
      <c r="J23" s="159">
        <v>347</v>
      </c>
      <c r="K23" s="159">
        <v>350</v>
      </c>
      <c r="L23" s="63">
        <f t="shared" si="9"/>
        <v>1342</v>
      </c>
      <c r="M23" s="159">
        <v>272</v>
      </c>
      <c r="N23" s="159">
        <v>293</v>
      </c>
      <c r="O23" s="159">
        <v>301</v>
      </c>
      <c r="P23" s="159">
        <v>289</v>
      </c>
      <c r="Q23" s="63">
        <f t="shared" si="10"/>
        <v>1155</v>
      </c>
      <c r="R23" s="159">
        <v>305</v>
      </c>
      <c r="S23" s="159">
        <v>351</v>
      </c>
      <c r="T23" s="159">
        <v>295</v>
      </c>
      <c r="U23" s="159">
        <v>301</v>
      </c>
      <c r="V23" s="63">
        <f t="shared" si="11"/>
        <v>1252</v>
      </c>
    </row>
    <row r="24" spans="1:22" s="21" customFormat="1" ht="17.25" customHeight="1">
      <c r="A24" s="8"/>
      <c r="B24" s="33" t="s">
        <v>21</v>
      </c>
      <c r="C24" s="59">
        <f>SUM(C22:C23)</f>
        <v>1135</v>
      </c>
      <c r="D24" s="59">
        <f>SUM(D22:D23)</f>
        <v>1138</v>
      </c>
      <c r="E24" s="59">
        <f>SUM(E22:E23)</f>
        <v>1227</v>
      </c>
      <c r="F24" s="59">
        <f>SUM(F22:F23)</f>
        <v>1298</v>
      </c>
      <c r="G24" s="59">
        <f t="shared" si="8"/>
        <v>4798</v>
      </c>
      <c r="H24" s="59">
        <f>SUM(H22:H23)</f>
        <v>1091</v>
      </c>
      <c r="I24" s="59">
        <f>SUM(I22:I23)</f>
        <v>939</v>
      </c>
      <c r="J24" s="59">
        <f>SUM(J22:J23)</f>
        <v>1089</v>
      </c>
      <c r="K24" s="59">
        <f>SUM(K22:K23)</f>
        <v>1017</v>
      </c>
      <c r="L24" s="59">
        <f t="shared" si="9"/>
        <v>4136</v>
      </c>
      <c r="M24" s="59">
        <f>SUM(M22:M23)</f>
        <v>985</v>
      </c>
      <c r="N24" s="59">
        <f>SUM(N22:N23)</f>
        <v>1372</v>
      </c>
      <c r="O24" s="59">
        <f>SUM(O22:O23)</f>
        <v>1153</v>
      </c>
      <c r="P24" s="59">
        <f>SUM(P22:P23)</f>
        <v>1204</v>
      </c>
      <c r="Q24" s="59">
        <f t="shared" si="10"/>
        <v>4714</v>
      </c>
      <c r="R24" s="59">
        <f>SUM(R22:R23)</f>
        <v>1167</v>
      </c>
      <c r="S24" s="59">
        <f>SUM(S22:S23)</f>
        <v>1284</v>
      </c>
      <c r="T24" s="59">
        <f>SUM(T22:T23)</f>
        <v>1172</v>
      </c>
      <c r="U24" s="59">
        <f>SUM(U22:U23)</f>
        <v>1124</v>
      </c>
      <c r="V24" s="59">
        <f t="shared" si="11"/>
        <v>4747</v>
      </c>
    </row>
    <row r="25" spans="1:22" s="21" customFormat="1" ht="17.25" customHeight="1" thickBot="1">
      <c r="A25" s="8"/>
      <c r="B25" s="31" t="s">
        <v>22</v>
      </c>
      <c r="C25" s="49">
        <f>+C21+C24</f>
        <v>4475</v>
      </c>
      <c r="D25" s="49">
        <f>+D21+D24</f>
        <v>4971</v>
      </c>
      <c r="E25" s="49">
        <f>+E21+E24</f>
        <v>2030</v>
      </c>
      <c r="F25" s="49">
        <f>+F21+F24</f>
        <v>3311</v>
      </c>
      <c r="G25" s="49">
        <f t="shared" si="8"/>
        <v>14787</v>
      </c>
      <c r="H25" s="49">
        <f>+H21+H24</f>
        <v>2765</v>
      </c>
      <c r="I25" s="49">
        <f>+I21+I24</f>
        <v>3351</v>
      </c>
      <c r="J25" s="49">
        <f>+J21+J24</f>
        <v>2539</v>
      </c>
      <c r="K25" s="49">
        <f>+K21+K24</f>
        <v>2487</v>
      </c>
      <c r="L25" s="49">
        <f t="shared" si="9"/>
        <v>11142</v>
      </c>
      <c r="M25" s="49">
        <f>+M21+M24</f>
        <v>3892</v>
      </c>
      <c r="N25" s="49">
        <f>+N21+N24</f>
        <v>4118</v>
      </c>
      <c r="O25" s="49">
        <f>+O21+O24</f>
        <v>3282</v>
      </c>
      <c r="P25" s="49">
        <f>+P21+P24</f>
        <v>2074</v>
      </c>
      <c r="Q25" s="49">
        <f t="shared" si="10"/>
        <v>13366</v>
      </c>
      <c r="R25" s="49">
        <f>+R21+R24</f>
        <v>3491</v>
      </c>
      <c r="S25" s="49">
        <f>+S21+S24</f>
        <v>3298</v>
      </c>
      <c r="T25" s="49">
        <f>+T21+T24</f>
        <v>3044</v>
      </c>
      <c r="U25" s="49">
        <f>+U21+U24</f>
        <v>2947</v>
      </c>
      <c r="V25" s="49">
        <f t="shared" si="11"/>
        <v>12780</v>
      </c>
    </row>
    <row r="26" spans="1:22" s="46" customFormat="1" ht="17.25" customHeight="1" thickBot="1">
      <c r="A26" s="45"/>
      <c r="B26" s="48" t="s">
        <v>114</v>
      </c>
      <c r="C26" s="49">
        <f>+C19-C20-C25</f>
        <v>2013</v>
      </c>
      <c r="D26" s="49">
        <f>+D19-D20-D25</f>
        <v>2471</v>
      </c>
      <c r="E26" s="49">
        <f>+E19-E20-E25</f>
        <v>5</v>
      </c>
      <c r="F26" s="49">
        <f>+F19-F20-F25</f>
        <v>-993</v>
      </c>
      <c r="G26" s="49">
        <f t="shared" si="8"/>
        <v>3496</v>
      </c>
      <c r="H26" s="49">
        <f>+H19-H20-H25</f>
        <v>-3423</v>
      </c>
      <c r="I26" s="49">
        <f>+I19-I20-I25</f>
        <v>304</v>
      </c>
      <c r="J26" s="49">
        <f>+J19-J20-J25</f>
        <v>-3213</v>
      </c>
      <c r="K26" s="49">
        <f>+K19-K20-K25</f>
        <v>-7460</v>
      </c>
      <c r="L26" s="49">
        <f t="shared" si="9"/>
        <v>-13792</v>
      </c>
      <c r="M26" s="49">
        <f>+M19-M20-M25</f>
        <v>2414</v>
      </c>
      <c r="N26" s="49">
        <f>+N19-N20-N25</f>
        <v>1655</v>
      </c>
      <c r="O26" s="49">
        <f>+O19-O20-O25</f>
        <v>1746</v>
      </c>
      <c r="P26" s="49">
        <f>+P19-P20-P25</f>
        <v>1030</v>
      </c>
      <c r="Q26" s="49">
        <f t="shared" si="10"/>
        <v>6845</v>
      </c>
      <c r="R26" s="49">
        <f>+R19-R20-R25</f>
        <v>1794</v>
      </c>
      <c r="S26" s="49">
        <f>+S19-S20-S25</f>
        <v>784</v>
      </c>
      <c r="T26" s="49">
        <f>+T19-T20-T25</f>
        <v>395</v>
      </c>
      <c r="U26" s="49">
        <f>+U19-U20-U25</f>
        <v>558</v>
      </c>
      <c r="V26" s="49">
        <f t="shared" si="11"/>
        <v>3531</v>
      </c>
    </row>
    <row r="27" spans="1:22" s="46" customFormat="1" ht="12" customHeight="1">
      <c r="A27" s="45"/>
      <c r="B27" s="38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7.25" customHeight="1">
      <c r="A28" s="8"/>
      <c r="B28" s="14" t="s">
        <v>119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7.25" customHeight="1">
      <c r="A29" s="8"/>
      <c r="B29" s="33" t="s">
        <v>45</v>
      </c>
      <c r="C29" s="60">
        <f>+C25/C19*100</f>
        <v>68.3</v>
      </c>
      <c r="D29" s="60">
        <f>+D25/D19*100</f>
        <v>66.7</v>
      </c>
      <c r="E29" s="60">
        <f>+E25/E19*100</f>
        <v>98.7</v>
      </c>
      <c r="F29" s="60">
        <f>+F25/F19*100</f>
        <v>130.9</v>
      </c>
      <c r="G29" s="60">
        <f>+G25/G19*100</f>
        <v>79.6</v>
      </c>
      <c r="H29" s="139">
        <v>0</v>
      </c>
      <c r="I29" s="60">
        <f>+I25/I19*100</f>
        <v>90.4</v>
      </c>
      <c r="J29" s="139">
        <v>0</v>
      </c>
      <c r="K29" s="139">
        <v>0</v>
      </c>
      <c r="L29" s="139">
        <v>0</v>
      </c>
      <c r="M29" s="60">
        <f aca="true" t="shared" si="12" ref="M29:R29">+M25/M19*100</f>
        <v>60.4</v>
      </c>
      <c r="N29" s="60">
        <f t="shared" si="12"/>
        <v>68.5</v>
      </c>
      <c r="O29" s="60">
        <f t="shared" si="12"/>
        <v>65</v>
      </c>
      <c r="P29" s="60">
        <f t="shared" si="12"/>
        <v>68.3</v>
      </c>
      <c r="Q29" s="60">
        <f t="shared" si="12"/>
        <v>65.1</v>
      </c>
      <c r="R29" s="60">
        <f t="shared" si="12"/>
        <v>66.9</v>
      </c>
      <c r="S29" s="60">
        <f>+S25/S19*100</f>
        <v>80.5</v>
      </c>
      <c r="T29" s="60">
        <f>+T25/T19*100</f>
        <v>89</v>
      </c>
      <c r="U29" s="60">
        <f>+U25/U19*100</f>
        <v>84.7</v>
      </c>
      <c r="V29" s="60">
        <f>+V25/V19*100</f>
        <v>78.8</v>
      </c>
    </row>
    <row r="30" spans="1:22" ht="17.25" customHeight="1" thickBot="1">
      <c r="A30" s="8"/>
      <c r="B30" s="70" t="s">
        <v>46</v>
      </c>
      <c r="C30" s="76">
        <f>+C26/C19*100</f>
        <v>30.7</v>
      </c>
      <c r="D30" s="76">
        <f>+D26/D19*100</f>
        <v>33.2</v>
      </c>
      <c r="E30" s="76">
        <f>+E26/E19*100</f>
        <v>0.2</v>
      </c>
      <c r="F30" s="189">
        <f>+F26/F19*100</f>
        <v>-39.3</v>
      </c>
      <c r="G30" s="76">
        <f>+G26/G19*100</f>
        <v>18.8</v>
      </c>
      <c r="H30" s="140">
        <v>0</v>
      </c>
      <c r="I30" s="76">
        <f>+I26/I19*100</f>
        <v>8.2</v>
      </c>
      <c r="J30" s="140">
        <v>0</v>
      </c>
      <c r="K30" s="140">
        <v>0</v>
      </c>
      <c r="L30" s="140">
        <v>0</v>
      </c>
      <c r="M30" s="76">
        <f aca="true" t="shared" si="13" ref="M30:R30">+M26/M19*100</f>
        <v>37.5</v>
      </c>
      <c r="N30" s="76">
        <f t="shared" si="13"/>
        <v>27.5</v>
      </c>
      <c r="O30" s="76">
        <f t="shared" si="13"/>
        <v>34.6</v>
      </c>
      <c r="P30" s="76">
        <f t="shared" si="13"/>
        <v>33.9</v>
      </c>
      <c r="Q30" s="76">
        <f t="shared" si="13"/>
        <v>33.3</v>
      </c>
      <c r="R30" s="76">
        <f t="shared" si="13"/>
        <v>34.4</v>
      </c>
      <c r="S30" s="76">
        <f>+S26/S19*100</f>
        <v>19.1</v>
      </c>
      <c r="T30" s="76">
        <f>+T26/T19*100</f>
        <v>11.5</v>
      </c>
      <c r="U30" s="76">
        <f>+U26/U19*100</f>
        <v>16</v>
      </c>
      <c r="V30" s="76">
        <f>+V26/V19*100</f>
        <v>21.8</v>
      </c>
    </row>
    <row r="31" spans="1:22" ht="17.25" customHeight="1">
      <c r="A31" s="8"/>
      <c r="B31" s="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7.25" customHeight="1">
      <c r="A32" s="8"/>
      <c r="B32" s="14" t="s">
        <v>65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0.75" customHeight="1" thickBot="1">
      <c r="A33" s="8"/>
      <c r="B33" s="175" t="s">
        <v>105</v>
      </c>
      <c r="C33" s="72">
        <v>36678</v>
      </c>
      <c r="D33" s="72">
        <v>36417</v>
      </c>
      <c r="E33" s="72">
        <v>38004</v>
      </c>
      <c r="F33" s="72">
        <v>38509</v>
      </c>
      <c r="G33" s="72">
        <v>37098</v>
      </c>
      <c r="H33" s="72">
        <v>32608</v>
      </c>
      <c r="I33" s="72">
        <v>28572</v>
      </c>
      <c r="J33" s="72">
        <v>29352</v>
      </c>
      <c r="K33" s="72">
        <v>25727</v>
      </c>
      <c r="L33" s="72">
        <v>28945</v>
      </c>
      <c r="M33" s="72">
        <v>20784</v>
      </c>
      <c r="N33" s="72">
        <v>20656</v>
      </c>
      <c r="O33" s="72">
        <v>19898</v>
      </c>
      <c r="P33" s="72">
        <v>19446</v>
      </c>
      <c r="Q33" s="72">
        <v>20202</v>
      </c>
      <c r="R33" s="72">
        <v>20741</v>
      </c>
      <c r="S33" s="72">
        <v>22321</v>
      </c>
      <c r="T33" s="72">
        <v>20883</v>
      </c>
      <c r="U33" s="72">
        <v>18766</v>
      </c>
      <c r="V33" s="72">
        <v>20364</v>
      </c>
    </row>
    <row r="34" spans="1:22" s="21" customFormat="1" ht="31.5" customHeight="1" thickBot="1">
      <c r="A34" s="8"/>
      <c r="B34" s="175" t="s">
        <v>104</v>
      </c>
      <c r="C34" s="71">
        <v>22.6</v>
      </c>
      <c r="D34" s="71">
        <v>27.8</v>
      </c>
      <c r="E34" s="71">
        <v>0.6</v>
      </c>
      <c r="F34" s="71">
        <v>-9.8</v>
      </c>
      <c r="G34" s="71">
        <v>10</v>
      </c>
      <c r="H34" s="71">
        <v>-41.5</v>
      </c>
      <c r="I34" s="71">
        <v>4.7</v>
      </c>
      <c r="J34" s="71">
        <v>-43.4</v>
      </c>
      <c r="K34" s="71">
        <v>-115.6</v>
      </c>
      <c r="L34" s="71">
        <v>-47.2</v>
      </c>
      <c r="M34" s="71">
        <v>47.1</v>
      </c>
      <c r="N34" s="71">
        <v>32.6</v>
      </c>
      <c r="O34" s="71">
        <v>35.7</v>
      </c>
      <c r="P34" s="71">
        <v>21.8</v>
      </c>
      <c r="Q34" s="71">
        <v>34.5</v>
      </c>
      <c r="R34" s="71">
        <v>35.2</v>
      </c>
      <c r="S34" s="71">
        <v>14.7</v>
      </c>
      <c r="T34" s="71">
        <v>8.2</v>
      </c>
      <c r="U34" s="71">
        <v>12.5</v>
      </c>
      <c r="V34" s="71">
        <v>18</v>
      </c>
    </row>
    <row r="35" spans="1:22" ht="17.25" customHeight="1">
      <c r="A35" s="8"/>
      <c r="B35" s="12"/>
      <c r="C35" s="157"/>
      <c r="D35" s="157"/>
      <c r="E35" s="157"/>
      <c r="F35" s="157"/>
      <c r="G35" s="17"/>
      <c r="H35" s="17"/>
      <c r="I35" s="157"/>
      <c r="J35" s="157"/>
      <c r="K35" s="157"/>
      <c r="L35" s="17"/>
      <c r="M35" s="17"/>
      <c r="N35" s="17"/>
      <c r="O35" s="17"/>
      <c r="P35" s="157"/>
      <c r="Q35" s="17"/>
      <c r="R35" s="157"/>
      <c r="S35" s="157"/>
      <c r="T35" s="157"/>
      <c r="U35" s="157"/>
      <c r="V35" s="17"/>
    </row>
    <row r="36" spans="1:22" ht="17.25" customHeight="1">
      <c r="A36" s="8"/>
      <c r="B36" s="14" t="s">
        <v>48</v>
      </c>
      <c r="C36" s="157"/>
      <c r="D36" s="157"/>
      <c r="E36" s="157"/>
      <c r="F36" s="157"/>
      <c r="G36" s="17"/>
      <c r="H36" s="17"/>
      <c r="I36" s="157"/>
      <c r="J36" s="157"/>
      <c r="K36" s="157"/>
      <c r="L36" s="17"/>
      <c r="M36" s="17"/>
      <c r="N36" s="17"/>
      <c r="O36" s="17"/>
      <c r="P36" s="157"/>
      <c r="Q36" s="17"/>
      <c r="R36" s="157"/>
      <c r="S36" s="157"/>
      <c r="T36" s="157"/>
      <c r="U36" s="157"/>
      <c r="V36" s="17"/>
    </row>
    <row r="37" spans="1:22" ht="17.25" customHeight="1">
      <c r="A37" s="8"/>
      <c r="B37" s="33" t="s">
        <v>49</v>
      </c>
      <c r="C37" s="153">
        <v>1146956</v>
      </c>
      <c r="D37" s="153">
        <v>1204397</v>
      </c>
      <c r="E37" s="153">
        <v>1156573</v>
      </c>
      <c r="F37" s="153">
        <v>1140740</v>
      </c>
      <c r="G37" s="59">
        <f>+F37</f>
        <v>1140740</v>
      </c>
      <c r="H37" s="153">
        <v>997660</v>
      </c>
      <c r="I37" s="153">
        <v>1021587</v>
      </c>
      <c r="J37" s="153">
        <v>1180743</v>
      </c>
      <c r="K37" s="153">
        <v>976713</v>
      </c>
      <c r="L37" s="59">
        <f>+K37</f>
        <v>976713</v>
      </c>
      <c r="M37" s="153">
        <v>953398</v>
      </c>
      <c r="N37" s="153">
        <v>883014</v>
      </c>
      <c r="O37" s="153">
        <v>846960</v>
      </c>
      <c r="P37" s="153">
        <v>819081</v>
      </c>
      <c r="Q37" s="59">
        <f>+P37</f>
        <v>819081</v>
      </c>
      <c r="R37" s="153">
        <v>849187</v>
      </c>
      <c r="S37" s="153">
        <v>905208</v>
      </c>
      <c r="T37" s="153">
        <v>838484</v>
      </c>
      <c r="U37" s="153">
        <v>803613</v>
      </c>
      <c r="V37" s="59">
        <f>+U37</f>
        <v>803613</v>
      </c>
    </row>
    <row r="38" spans="1:22" ht="17.25" customHeight="1">
      <c r="A38" s="8"/>
      <c r="B38" s="15" t="s">
        <v>50</v>
      </c>
      <c r="C38" s="153">
        <v>46405</v>
      </c>
      <c r="D38" s="153">
        <v>50104</v>
      </c>
      <c r="E38" s="153">
        <v>53097</v>
      </c>
      <c r="F38" s="153">
        <v>64892</v>
      </c>
      <c r="G38" s="59">
        <f>+F38</f>
        <v>64892</v>
      </c>
      <c r="H38" s="153">
        <v>53516</v>
      </c>
      <c r="I38" s="153">
        <v>54011</v>
      </c>
      <c r="J38" s="153">
        <v>61308</v>
      </c>
      <c r="K38" s="153">
        <v>60837</v>
      </c>
      <c r="L38" s="59">
        <f>+K38</f>
        <v>60837</v>
      </c>
      <c r="M38" s="153">
        <v>60942</v>
      </c>
      <c r="N38" s="153">
        <v>67278</v>
      </c>
      <c r="O38" s="153">
        <v>66100</v>
      </c>
      <c r="P38" s="153">
        <v>61175</v>
      </c>
      <c r="Q38" s="59">
        <f>+P38</f>
        <v>61175</v>
      </c>
      <c r="R38" s="153">
        <v>50933</v>
      </c>
      <c r="S38" s="153">
        <v>45919</v>
      </c>
      <c r="T38" s="153">
        <v>39639</v>
      </c>
      <c r="U38" s="153">
        <v>35970</v>
      </c>
      <c r="V38" s="59">
        <f>+U38</f>
        <v>35970</v>
      </c>
    </row>
    <row r="39" spans="1:22" ht="17.25" customHeight="1" thickBot="1">
      <c r="A39" s="8"/>
      <c r="B39" s="70" t="s">
        <v>51</v>
      </c>
      <c r="C39" s="154">
        <v>7830</v>
      </c>
      <c r="D39" s="154">
        <v>7858</v>
      </c>
      <c r="E39" s="154">
        <v>7551</v>
      </c>
      <c r="F39" s="154">
        <v>7465</v>
      </c>
      <c r="G39" s="77">
        <f>+F39</f>
        <v>7465</v>
      </c>
      <c r="H39" s="154">
        <v>6708</v>
      </c>
      <c r="I39" s="154">
        <v>6864</v>
      </c>
      <c r="J39" s="154">
        <v>7424</v>
      </c>
      <c r="K39" s="154">
        <v>6972</v>
      </c>
      <c r="L39" s="77">
        <f>+K39</f>
        <v>6972</v>
      </c>
      <c r="M39" s="154">
        <v>7399</v>
      </c>
      <c r="N39" s="154">
        <v>7141</v>
      </c>
      <c r="O39" s="154">
        <v>6879</v>
      </c>
      <c r="P39" s="154">
        <v>6843</v>
      </c>
      <c r="Q39" s="77">
        <f>+P39</f>
        <v>6843</v>
      </c>
      <c r="R39" s="154">
        <v>6955</v>
      </c>
      <c r="S39" s="154">
        <v>7096</v>
      </c>
      <c r="T39" s="154">
        <v>6558</v>
      </c>
      <c r="U39" s="154">
        <v>6347</v>
      </c>
      <c r="V39" s="77">
        <f>+U39</f>
        <v>6347</v>
      </c>
    </row>
    <row r="40" spans="1:22" ht="17.25" customHeight="1">
      <c r="A40" s="8"/>
      <c r="B40" s="12"/>
      <c r="C40" s="157"/>
      <c r="D40" s="157"/>
      <c r="E40" s="157"/>
      <c r="F40" s="157"/>
      <c r="G40" s="17"/>
      <c r="H40" s="157"/>
      <c r="I40" s="157"/>
      <c r="J40" s="157"/>
      <c r="K40" s="157"/>
      <c r="L40" s="17"/>
      <c r="M40" s="157"/>
      <c r="N40" s="157"/>
      <c r="O40" s="157"/>
      <c r="P40" s="157"/>
      <c r="Q40" s="17"/>
      <c r="R40" s="157"/>
      <c r="S40" s="157"/>
      <c r="T40" s="157"/>
      <c r="U40" s="157"/>
      <c r="V40" s="17"/>
    </row>
    <row r="41" spans="1:22" ht="17.25" customHeight="1">
      <c r="A41" s="8"/>
      <c r="B41" s="14" t="s">
        <v>66</v>
      </c>
      <c r="C41" s="157"/>
      <c r="D41" s="157"/>
      <c r="E41" s="157"/>
      <c r="F41" s="157"/>
      <c r="G41" s="17"/>
      <c r="H41" s="157"/>
      <c r="I41" s="157"/>
      <c r="J41" s="157"/>
      <c r="K41" s="157"/>
      <c r="L41" s="17"/>
      <c r="M41" s="157"/>
      <c r="N41" s="157"/>
      <c r="O41" s="157"/>
      <c r="P41" s="157"/>
      <c r="Q41" s="17"/>
      <c r="R41" s="157"/>
      <c r="S41" s="157"/>
      <c r="T41" s="157"/>
      <c r="U41" s="157"/>
      <c r="V41" s="17"/>
    </row>
    <row r="42" spans="1:22" ht="17.25" customHeight="1" thickBot="1">
      <c r="A42" s="8"/>
      <c r="B42" s="70" t="s">
        <v>67</v>
      </c>
      <c r="C42" s="183">
        <f>+'Core Results'!C42</f>
        <v>18900</v>
      </c>
      <c r="D42" s="183">
        <f>+'Core Results'!D42</f>
        <v>19200</v>
      </c>
      <c r="E42" s="183">
        <f>+'Core Results'!E42</f>
        <v>20200</v>
      </c>
      <c r="F42" s="183">
        <f>+'Core Results'!F42</f>
        <v>20500</v>
      </c>
      <c r="G42" s="77">
        <f>+F42</f>
        <v>20500</v>
      </c>
      <c r="H42" s="183">
        <f>+'Core Results'!H42</f>
        <v>20500</v>
      </c>
      <c r="I42" s="183">
        <f>+'Core Results'!I42</f>
        <v>20400</v>
      </c>
      <c r="J42" s="183">
        <f>+'Core Results'!J42</f>
        <v>21200</v>
      </c>
      <c r="K42" s="183">
        <f>+'Core Results'!K42</f>
        <v>19600</v>
      </c>
      <c r="L42" s="77">
        <f>+K42</f>
        <v>19600</v>
      </c>
      <c r="M42" s="183">
        <f>+'Core Results'!M42</f>
        <v>18800</v>
      </c>
      <c r="N42" s="183">
        <f>+'Core Results'!N42</f>
        <v>18800</v>
      </c>
      <c r="O42" s="183">
        <f>+'Core Results'!O42</f>
        <v>19300</v>
      </c>
      <c r="P42" s="183">
        <f>+'Core Results'!P42</f>
        <v>19400</v>
      </c>
      <c r="Q42" s="77">
        <f>+P42</f>
        <v>19400</v>
      </c>
      <c r="R42" s="183">
        <f>+'Core Results'!R42</f>
        <v>20000</v>
      </c>
      <c r="S42" s="183">
        <f>+'Core Results'!S42</f>
        <v>20600</v>
      </c>
      <c r="T42" s="183">
        <f>+'Core Results'!T42</f>
        <v>21200</v>
      </c>
      <c r="U42" s="183">
        <f>+'Core Results'!U42</f>
        <v>20700</v>
      </c>
      <c r="V42" s="77">
        <f>+U42</f>
        <v>20700</v>
      </c>
    </row>
    <row r="43" spans="1:22" ht="17.25" customHeight="1">
      <c r="A43" s="8"/>
      <c r="B43" s="12"/>
      <c r="C43" s="157"/>
      <c r="D43" s="17"/>
      <c r="E43" s="17"/>
      <c r="F43" s="1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1:22" ht="17.25" customHeight="1">
      <c r="A44" s="8"/>
      <c r="B44" s="14" t="s">
        <v>225</v>
      </c>
      <c r="C44" s="157"/>
      <c r="D44" s="17"/>
      <c r="E44" s="17"/>
      <c r="F44" s="1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spans="1:22" ht="17.25" customHeight="1">
      <c r="A45" s="8"/>
      <c r="B45" s="27" t="s">
        <v>40</v>
      </c>
      <c r="C45" s="193">
        <v>45</v>
      </c>
      <c r="D45" s="193">
        <v>60</v>
      </c>
      <c r="E45" s="193">
        <v>84</v>
      </c>
      <c r="F45" s="193">
        <v>135</v>
      </c>
      <c r="G45" s="193">
        <v>81</v>
      </c>
      <c r="H45" s="193">
        <v>205</v>
      </c>
      <c r="I45" s="148">
        <v>259</v>
      </c>
      <c r="J45" s="148">
        <v>177</v>
      </c>
      <c r="K45" s="148">
        <v>184</v>
      </c>
      <c r="L45" s="193">
        <v>206</v>
      </c>
      <c r="M45" s="193">
        <v>197</v>
      </c>
      <c r="N45" s="148">
        <v>182</v>
      </c>
      <c r="O45" s="148">
        <v>125</v>
      </c>
      <c r="P45" s="148">
        <v>125</v>
      </c>
      <c r="Q45" s="193">
        <v>157</v>
      </c>
      <c r="R45" s="148">
        <v>130</v>
      </c>
      <c r="S45" s="148">
        <v>127</v>
      </c>
      <c r="T45" s="148">
        <v>122</v>
      </c>
      <c r="U45" s="148">
        <v>104</v>
      </c>
      <c r="V45" s="148">
        <v>121</v>
      </c>
    </row>
    <row r="46" spans="1:22" ht="17.25" customHeight="1">
      <c r="A46" s="8"/>
      <c r="B46" s="18" t="s">
        <v>41</v>
      </c>
      <c r="C46" s="194">
        <v>15</v>
      </c>
      <c r="D46" s="194">
        <v>25</v>
      </c>
      <c r="E46" s="194">
        <v>25</v>
      </c>
      <c r="F46" s="194">
        <v>51</v>
      </c>
      <c r="G46" s="194">
        <v>29</v>
      </c>
      <c r="H46" s="194">
        <v>52</v>
      </c>
      <c r="I46" s="143">
        <v>29</v>
      </c>
      <c r="J46" s="143">
        <v>18</v>
      </c>
      <c r="K46" s="143">
        <v>26</v>
      </c>
      <c r="L46" s="194">
        <v>31</v>
      </c>
      <c r="M46" s="194">
        <v>24</v>
      </c>
      <c r="N46" s="143">
        <v>25</v>
      </c>
      <c r="O46" s="143">
        <v>8</v>
      </c>
      <c r="P46" s="143">
        <v>9</v>
      </c>
      <c r="Q46" s="194">
        <v>16</v>
      </c>
      <c r="R46" s="143">
        <v>9</v>
      </c>
      <c r="S46" s="143">
        <v>22</v>
      </c>
      <c r="T46" s="143">
        <v>25</v>
      </c>
      <c r="U46" s="143">
        <v>19</v>
      </c>
      <c r="V46" s="143">
        <v>19</v>
      </c>
    </row>
    <row r="47" spans="1:22" ht="17.25" customHeight="1">
      <c r="A47" s="8"/>
      <c r="B47" s="18" t="s">
        <v>42</v>
      </c>
      <c r="C47" s="194">
        <v>10</v>
      </c>
      <c r="D47" s="194">
        <v>18</v>
      </c>
      <c r="E47" s="194">
        <v>21</v>
      </c>
      <c r="F47" s="194">
        <v>30</v>
      </c>
      <c r="G47" s="194">
        <v>20</v>
      </c>
      <c r="H47" s="194">
        <v>59</v>
      </c>
      <c r="I47" s="143">
        <v>56</v>
      </c>
      <c r="J47" s="143">
        <v>42</v>
      </c>
      <c r="K47" s="143">
        <v>44</v>
      </c>
      <c r="L47" s="194">
        <v>50</v>
      </c>
      <c r="M47" s="194">
        <v>24</v>
      </c>
      <c r="N47" s="143">
        <v>23</v>
      </c>
      <c r="O47" s="143">
        <v>21</v>
      </c>
      <c r="P47" s="143">
        <v>18</v>
      </c>
      <c r="Q47" s="194">
        <v>21</v>
      </c>
      <c r="R47" s="143">
        <v>17</v>
      </c>
      <c r="S47" s="143">
        <v>14</v>
      </c>
      <c r="T47" s="143">
        <v>10</v>
      </c>
      <c r="U47" s="143">
        <v>16</v>
      </c>
      <c r="V47" s="143">
        <v>14</v>
      </c>
    </row>
    <row r="48" spans="1:22" ht="17.25" customHeight="1">
      <c r="A48" s="8"/>
      <c r="B48" s="18" t="s">
        <v>4</v>
      </c>
      <c r="C48" s="194">
        <v>56</v>
      </c>
      <c r="D48" s="194">
        <v>96</v>
      </c>
      <c r="E48" s="194">
        <v>82</v>
      </c>
      <c r="F48" s="194">
        <v>118</v>
      </c>
      <c r="G48" s="194">
        <v>88</v>
      </c>
      <c r="H48" s="194">
        <v>110</v>
      </c>
      <c r="I48" s="143">
        <v>78</v>
      </c>
      <c r="J48" s="143">
        <v>88</v>
      </c>
      <c r="K48" s="143">
        <v>87</v>
      </c>
      <c r="L48" s="194">
        <v>91</v>
      </c>
      <c r="M48" s="194">
        <v>47</v>
      </c>
      <c r="N48" s="143">
        <v>40</v>
      </c>
      <c r="O48" s="143">
        <v>27</v>
      </c>
      <c r="P48" s="143">
        <v>39</v>
      </c>
      <c r="Q48" s="194">
        <v>38</v>
      </c>
      <c r="R48" s="143">
        <v>25</v>
      </c>
      <c r="S48" s="143">
        <v>23</v>
      </c>
      <c r="T48" s="143">
        <v>26</v>
      </c>
      <c r="U48" s="143">
        <v>27</v>
      </c>
      <c r="V48" s="143">
        <v>25</v>
      </c>
    </row>
    <row r="49" spans="1:22" ht="17.25" customHeight="1">
      <c r="A49" s="8"/>
      <c r="B49" s="35" t="s">
        <v>43</v>
      </c>
      <c r="C49" s="195">
        <v>-60</v>
      </c>
      <c r="D49" s="195">
        <v>-86</v>
      </c>
      <c r="E49" s="195">
        <v>-102</v>
      </c>
      <c r="F49" s="195">
        <v>-107</v>
      </c>
      <c r="G49" s="195">
        <v>-88</v>
      </c>
      <c r="H49" s="195">
        <v>-163</v>
      </c>
      <c r="I49" s="163">
        <v>-153</v>
      </c>
      <c r="J49" s="163">
        <v>-108</v>
      </c>
      <c r="K49" s="163">
        <v>-102</v>
      </c>
      <c r="L49" s="195">
        <v>-131</v>
      </c>
      <c r="M49" s="195">
        <v>-85</v>
      </c>
      <c r="N49" s="163">
        <v>-122</v>
      </c>
      <c r="O49" s="163">
        <v>-91</v>
      </c>
      <c r="P49" s="163">
        <v>-96</v>
      </c>
      <c r="Q49" s="195">
        <v>-98</v>
      </c>
      <c r="R49" s="163">
        <v>-77</v>
      </c>
      <c r="S49" s="163">
        <v>-69</v>
      </c>
      <c r="T49" s="163">
        <v>-65</v>
      </c>
      <c r="U49" s="163">
        <v>-62</v>
      </c>
      <c r="V49" s="163">
        <v>-68</v>
      </c>
    </row>
    <row r="50" spans="1:22" ht="17.25" customHeight="1" thickBot="1">
      <c r="A50" s="8"/>
      <c r="B50" s="31" t="s">
        <v>44</v>
      </c>
      <c r="C50" s="49">
        <f>SUM(C45:C49)</f>
        <v>66</v>
      </c>
      <c r="D50" s="49">
        <f aca="true" t="shared" si="14" ref="D50:N50">SUM(D45:D49)</f>
        <v>113</v>
      </c>
      <c r="E50" s="49">
        <f t="shared" si="14"/>
        <v>110</v>
      </c>
      <c r="F50" s="49">
        <f t="shared" si="14"/>
        <v>227</v>
      </c>
      <c r="G50" s="49">
        <f t="shared" si="14"/>
        <v>130</v>
      </c>
      <c r="H50" s="49">
        <f t="shared" si="14"/>
        <v>263</v>
      </c>
      <c r="I50" s="49">
        <f t="shared" si="14"/>
        <v>269</v>
      </c>
      <c r="J50" s="49">
        <f t="shared" si="14"/>
        <v>217</v>
      </c>
      <c r="K50" s="49">
        <f t="shared" si="14"/>
        <v>239</v>
      </c>
      <c r="L50" s="49">
        <f t="shared" si="14"/>
        <v>247</v>
      </c>
      <c r="M50" s="49">
        <f t="shared" si="14"/>
        <v>207</v>
      </c>
      <c r="N50" s="49">
        <f t="shared" si="14"/>
        <v>148</v>
      </c>
      <c r="O50" s="49">
        <f aca="true" t="shared" si="15" ref="O50:T50">SUM(O45:O49)</f>
        <v>90</v>
      </c>
      <c r="P50" s="49">
        <f t="shared" si="15"/>
        <v>95</v>
      </c>
      <c r="Q50" s="49">
        <f t="shared" si="15"/>
        <v>134</v>
      </c>
      <c r="R50" s="49">
        <f t="shared" si="15"/>
        <v>104</v>
      </c>
      <c r="S50" s="49">
        <f t="shared" si="15"/>
        <v>117</v>
      </c>
      <c r="T50" s="49">
        <f t="shared" si="15"/>
        <v>118</v>
      </c>
      <c r="U50" s="49">
        <f>SUM(U45:U49)</f>
        <v>104</v>
      </c>
      <c r="V50" s="49">
        <f>SUM(V45:V49)</f>
        <v>111</v>
      </c>
    </row>
    <row r="51" spans="1:22" ht="17.25" customHeight="1">
      <c r="A51" s="8"/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7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ht="11.25" customHeight="1">
      <c r="A53" s="8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7.25" customHeight="1">
      <c r="A54" s="8"/>
      <c r="B54" s="13" t="s">
        <v>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21" customFormat="1" ht="17.25" customHeight="1">
      <c r="A55" s="373" t="s">
        <v>115</v>
      </c>
      <c r="B55" s="374" t="str">
        <f>+'Core Results'!B50</f>
        <v>Risk Management VaR.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8" ht="13.5" customHeight="1"/>
    <row r="74" ht="11.25" customHeight="1"/>
  </sheetData>
  <sheetProtection/>
  <mergeCells count="1">
    <mergeCell ref="B1:B2"/>
  </mergeCells>
  <conditionalFormatting sqref="C16:V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" header="0" footer="0"/>
  <pageSetup horizontalDpi="600" verticalDpi="600" orientation="landscape" pageOrder="overThenDown" paperSize="9" scale="55" r:id="rId1"/>
  <headerFooter alignWithMargins="0">
    <oddFooter>&amp;C&amp;A</oddFooter>
  </headerFooter>
  <rowBreaks count="1" manualBreakCount="1">
    <brk id="3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2011-02-09T19:53:11Z</cp:lastPrinted>
  <dcterms:created xsi:type="dcterms:W3CDTF">2007-04-25T19:38:13Z</dcterms:created>
  <dcterms:modified xsi:type="dcterms:W3CDTF">2011-02-09T19:54:36Z</dcterms:modified>
  <cp:category/>
  <cp:version/>
  <cp:contentType/>
  <cp:contentStatus/>
</cp:coreProperties>
</file>